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SwissVisualData\Excel Templates\"/>
    </mc:Choice>
  </mc:AlternateContent>
  <xr:revisionPtr revIDLastSave="0" documentId="13_ncr:1_{ECA7644B-3F83-46BB-9FF4-F6072CEB31B7}" xr6:coauthVersionLast="46" xr6:coauthVersionMax="46" xr10:uidLastSave="{00000000-0000-0000-0000-000000000000}"/>
  <bookViews>
    <workbookView xWindow="-108" yWindow="-108" windowWidth="23256" windowHeight="12576" activeTab="3" xr2:uid="{76FFAF95-6E8A-4005-B99C-13E70F773203}"/>
  </bookViews>
  <sheets>
    <sheet name="Instructions" sheetId="10" r:id="rId1"/>
    <sheet name="Income" sheetId="1" r:id="rId2"/>
    <sheet name="Expenses" sheetId="8" r:id="rId3"/>
    <sheet name="Personal Budget" sheetId="7" r:id="rId4"/>
  </sheets>
  <definedNames>
    <definedName name="Year">'Personal Budget'!$AT$3:$AT$23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1" l="1"/>
  <c r="E41" i="1"/>
  <c r="F40" i="1"/>
  <c r="E40" i="1"/>
  <c r="F39" i="1"/>
  <c r="E39" i="1"/>
  <c r="F38" i="1"/>
  <c r="E38" i="1"/>
  <c r="E45" i="1"/>
  <c r="F45" i="1"/>
  <c r="E44" i="1"/>
  <c r="F44" i="1"/>
  <c r="F43" i="1"/>
  <c r="E43" i="1"/>
  <c r="E420" i="8"/>
  <c r="F420" i="8"/>
  <c r="E42" i="1"/>
  <c r="F42" i="1"/>
  <c r="F422" i="8"/>
  <c r="E422" i="8"/>
  <c r="F421" i="8"/>
  <c r="E421" i="8"/>
  <c r="F419" i="8"/>
  <c r="E419" i="8"/>
  <c r="F418" i="8"/>
  <c r="E418" i="8"/>
  <c r="E417" i="8"/>
  <c r="F417" i="8"/>
  <c r="E416" i="8"/>
  <c r="F416" i="8"/>
  <c r="E35" i="1"/>
  <c r="E36" i="1"/>
  <c r="E37" i="1"/>
  <c r="F35" i="1"/>
  <c r="F36" i="1"/>
  <c r="F37" i="1"/>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2"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18" i="8"/>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O37" i="7"/>
  <c r="O38" i="7"/>
  <c r="O39" i="7"/>
  <c r="O40" i="7"/>
  <c r="O41" i="7"/>
  <c r="O42" i="7"/>
  <c r="O43" i="7"/>
  <c r="E37" i="7"/>
  <c r="F37" i="7"/>
  <c r="G37" i="7"/>
  <c r="H37" i="7"/>
  <c r="I37" i="7"/>
  <c r="J37" i="7"/>
  <c r="K37" i="7"/>
  <c r="L37" i="7"/>
  <c r="M37" i="7"/>
  <c r="N37" i="7"/>
  <c r="E38" i="7"/>
  <c r="F38" i="7"/>
  <c r="G38" i="7"/>
  <c r="H38" i="7"/>
  <c r="I38" i="7"/>
  <c r="J38" i="7"/>
  <c r="K38" i="7"/>
  <c r="L38" i="7"/>
  <c r="M38" i="7"/>
  <c r="N38" i="7"/>
  <c r="E39" i="7"/>
  <c r="F39" i="7"/>
  <c r="G39" i="7"/>
  <c r="H39" i="7"/>
  <c r="I39" i="7"/>
  <c r="J39" i="7"/>
  <c r="K39" i="7"/>
  <c r="L39" i="7"/>
  <c r="M39" i="7"/>
  <c r="N39" i="7"/>
  <c r="E40" i="7"/>
  <c r="F40" i="7"/>
  <c r="G40" i="7"/>
  <c r="H40" i="7"/>
  <c r="I40" i="7"/>
  <c r="J40" i="7"/>
  <c r="K40" i="7"/>
  <c r="L40" i="7"/>
  <c r="M40" i="7"/>
  <c r="N40" i="7"/>
  <c r="E41" i="7"/>
  <c r="F41" i="7"/>
  <c r="G41" i="7"/>
  <c r="H41" i="7"/>
  <c r="I41" i="7"/>
  <c r="J41" i="7"/>
  <c r="K41" i="7"/>
  <c r="L41" i="7"/>
  <c r="M41" i="7"/>
  <c r="N41" i="7"/>
  <c r="E42" i="7"/>
  <c r="F42" i="7"/>
  <c r="G42" i="7"/>
  <c r="H42" i="7"/>
  <c r="I42" i="7"/>
  <c r="J42" i="7"/>
  <c r="K42" i="7"/>
  <c r="L42" i="7"/>
  <c r="M42" i="7"/>
  <c r="N42" i="7"/>
  <c r="E43" i="7"/>
  <c r="F43" i="7"/>
  <c r="G43" i="7"/>
  <c r="H43" i="7"/>
  <c r="I43" i="7"/>
  <c r="J43" i="7"/>
  <c r="K43" i="7"/>
  <c r="L43" i="7"/>
  <c r="M43" i="7"/>
  <c r="N43" i="7"/>
  <c r="D37" i="7"/>
  <c r="D38" i="7"/>
  <c r="D39" i="7"/>
  <c r="D40" i="7"/>
  <c r="D41" i="7"/>
  <c r="D42" i="7"/>
  <c r="D43" i="7"/>
  <c r="F3" i="8"/>
  <c r="F4" i="8"/>
  <c r="F5" i="8"/>
  <c r="F6" i="8"/>
  <c r="F7" i="8"/>
  <c r="F8" i="8"/>
  <c r="F9" i="8"/>
  <c r="F10" i="8"/>
  <c r="F11" i="8"/>
  <c r="F12" i="8"/>
  <c r="F13" i="8"/>
  <c r="F14" i="8"/>
  <c r="F15" i="8"/>
  <c r="F16" i="8"/>
  <c r="F17" i="8"/>
  <c r="F2" i="8"/>
  <c r="C37" i="7"/>
  <c r="C38" i="7"/>
  <c r="C39" i="7"/>
  <c r="C40" i="7"/>
  <c r="C41" i="7"/>
  <c r="C42" i="7"/>
  <c r="C43" i="7"/>
  <c r="O25" i="7"/>
  <c r="O24" i="7"/>
  <c r="O23" i="7"/>
  <c r="O22" i="7"/>
  <c r="O21" i="7"/>
  <c r="O20" i="7"/>
  <c r="O19" i="7"/>
  <c r="O18" i="7"/>
  <c r="O17" i="7"/>
  <c r="F19" i="1"/>
  <c r="E19" i="1"/>
  <c r="F18" i="1"/>
  <c r="E18" i="1"/>
  <c r="N17" i="7"/>
  <c r="N18" i="7"/>
  <c r="N19" i="7"/>
  <c r="N20" i="7"/>
  <c r="N21" i="7"/>
  <c r="N22" i="7"/>
  <c r="N23" i="7"/>
  <c r="N24" i="7"/>
  <c r="N25" i="7"/>
  <c r="M17" i="7"/>
  <c r="M18" i="7"/>
  <c r="M19" i="7"/>
  <c r="M20" i="7"/>
  <c r="M21" i="7"/>
  <c r="M22" i="7"/>
  <c r="M23" i="7"/>
  <c r="M24" i="7"/>
  <c r="M25" i="7"/>
  <c r="L17" i="7"/>
  <c r="L18" i="7"/>
  <c r="L19" i="7"/>
  <c r="L20" i="7"/>
  <c r="L21" i="7"/>
  <c r="L22" i="7"/>
  <c r="L23" i="7"/>
  <c r="L24" i="7"/>
  <c r="L25" i="7"/>
  <c r="K17" i="7"/>
  <c r="K18" i="7"/>
  <c r="K19" i="7"/>
  <c r="K20" i="7"/>
  <c r="K21" i="7"/>
  <c r="K22" i="7"/>
  <c r="K23" i="7"/>
  <c r="K24" i="7"/>
  <c r="K25" i="7"/>
  <c r="J17" i="7"/>
  <c r="J18" i="7"/>
  <c r="J19" i="7"/>
  <c r="J20" i="7"/>
  <c r="J21" i="7"/>
  <c r="J22" i="7"/>
  <c r="J23" i="7"/>
  <c r="J24" i="7"/>
  <c r="J25" i="7"/>
  <c r="I17" i="7"/>
  <c r="I18" i="7"/>
  <c r="I19" i="7"/>
  <c r="I20" i="7"/>
  <c r="I21" i="7"/>
  <c r="I22" i="7"/>
  <c r="I23" i="7"/>
  <c r="I24" i="7"/>
  <c r="I25" i="7"/>
  <c r="H17" i="7"/>
  <c r="H18" i="7"/>
  <c r="H19" i="7"/>
  <c r="H20" i="7"/>
  <c r="H21" i="7"/>
  <c r="H22" i="7"/>
  <c r="H23" i="7"/>
  <c r="H24" i="7"/>
  <c r="H25" i="7"/>
  <c r="G17" i="7"/>
  <c r="G18" i="7"/>
  <c r="G19" i="7"/>
  <c r="G20" i="7"/>
  <c r="G21" i="7"/>
  <c r="G22" i="7"/>
  <c r="G23" i="7"/>
  <c r="G24" i="7"/>
  <c r="G25" i="7"/>
  <c r="F17" i="7"/>
  <c r="F18" i="7"/>
  <c r="F19" i="7"/>
  <c r="F20" i="7"/>
  <c r="F21" i="7"/>
  <c r="F22" i="7"/>
  <c r="F23" i="7"/>
  <c r="F24" i="7"/>
  <c r="F25" i="7"/>
  <c r="E17" i="7"/>
  <c r="E18" i="7"/>
  <c r="E19" i="7"/>
  <c r="E20" i="7"/>
  <c r="E21" i="7"/>
  <c r="E22" i="7"/>
  <c r="E23" i="7"/>
  <c r="E24" i="7"/>
  <c r="E25" i="7"/>
  <c r="D17" i="7"/>
  <c r="D18" i="7"/>
  <c r="D19" i="7"/>
  <c r="D20" i="7"/>
  <c r="D21" i="7"/>
  <c r="D22" i="7"/>
  <c r="D23" i="7"/>
  <c r="D24" i="7"/>
  <c r="D25" i="7"/>
  <c r="C17" i="7"/>
  <c r="C18" i="7"/>
  <c r="C19" i="7"/>
  <c r="C20" i="7"/>
  <c r="C21" i="7"/>
  <c r="C22" i="7"/>
  <c r="C23" i="7"/>
  <c r="C24" i="7"/>
  <c r="C25" i="7"/>
  <c r="F17" i="1"/>
  <c r="E17" i="1"/>
  <c r="E16" i="1"/>
  <c r="F16" i="1"/>
  <c r="F3" i="1"/>
  <c r="F4" i="1"/>
  <c r="F5" i="1"/>
  <c r="F6" i="1"/>
  <c r="F7" i="1"/>
  <c r="F8" i="1"/>
  <c r="F9" i="1"/>
  <c r="F10" i="1"/>
  <c r="F11" i="1"/>
  <c r="F12" i="1"/>
  <c r="F13" i="1"/>
  <c r="F14" i="1"/>
  <c r="F15" i="1"/>
  <c r="F2" i="1"/>
  <c r="E15" i="1"/>
  <c r="E3" i="1"/>
  <c r="E4" i="1"/>
  <c r="E5" i="1"/>
  <c r="E6" i="1"/>
  <c r="E7" i="1"/>
  <c r="E8" i="1"/>
  <c r="E9" i="1"/>
  <c r="E10" i="1"/>
  <c r="E11" i="1"/>
  <c r="E12" i="1"/>
  <c r="E13" i="1"/>
  <c r="E14" i="1"/>
  <c r="E2" i="1"/>
  <c r="H36" i="7" l="1"/>
  <c r="D26" i="7"/>
  <c r="G26" i="7"/>
  <c r="G5" i="7" s="1"/>
  <c r="K26" i="7"/>
  <c r="K5" i="7" s="1"/>
  <c r="N26" i="7"/>
  <c r="N5" i="7" s="1"/>
  <c r="J26" i="7"/>
  <c r="J5" i="7" s="1"/>
  <c r="F26" i="7"/>
  <c r="M26" i="7"/>
  <c r="M5" i="7" s="1"/>
  <c r="I26" i="7"/>
  <c r="I5" i="7" s="1"/>
  <c r="E26" i="7"/>
  <c r="E5" i="7" s="1"/>
  <c r="C26" i="7"/>
  <c r="L26" i="7"/>
  <c r="L5" i="7" s="1"/>
  <c r="H26" i="7"/>
  <c r="H5" i="7" s="1"/>
  <c r="C30" i="7"/>
  <c r="D36" i="7"/>
  <c r="D29" i="7"/>
  <c r="D32" i="7"/>
  <c r="C36" i="7"/>
  <c r="G29" i="7"/>
  <c r="K29" i="7"/>
  <c r="O36" i="7"/>
  <c r="L36" i="7"/>
  <c r="K36" i="7"/>
  <c r="G36" i="7"/>
  <c r="N36" i="7"/>
  <c r="J36" i="7"/>
  <c r="F36" i="7"/>
  <c r="M36" i="7"/>
  <c r="I36" i="7"/>
  <c r="E36" i="7"/>
  <c r="K35" i="7"/>
  <c r="E34" i="7"/>
  <c r="I32" i="7"/>
  <c r="C35" i="7"/>
  <c r="D30" i="7"/>
  <c r="I34" i="7"/>
  <c r="N29" i="7"/>
  <c r="C31" i="7"/>
  <c r="D33" i="7"/>
  <c r="M32" i="7"/>
  <c r="G33" i="7"/>
  <c r="G35" i="7"/>
  <c r="K33" i="7"/>
  <c r="E32" i="7"/>
  <c r="D35" i="7"/>
  <c r="H29" i="7"/>
  <c r="L29" i="7"/>
  <c r="C34" i="7"/>
  <c r="D34" i="7"/>
  <c r="E29" i="7"/>
  <c r="I29" i="7"/>
  <c r="M29" i="7"/>
  <c r="M34" i="7"/>
  <c r="K44" i="7"/>
  <c r="K6" i="7" s="1"/>
  <c r="C32" i="7"/>
  <c r="C33" i="7"/>
  <c r="C29" i="7"/>
  <c r="F29" i="7"/>
  <c r="J29" i="7"/>
  <c r="G30" i="7"/>
  <c r="K30" i="7"/>
  <c r="O33" i="7"/>
  <c r="C44" i="7"/>
  <c r="C6" i="7" s="1"/>
  <c r="H35" i="7"/>
  <c r="O29" i="7"/>
  <c r="O30" i="7"/>
  <c r="O34" i="7"/>
  <c r="O31" i="7"/>
  <c r="F32" i="7"/>
  <c r="N35" i="7"/>
  <c r="J35" i="7"/>
  <c r="F35" i="7"/>
  <c r="L34" i="7"/>
  <c r="H34" i="7"/>
  <c r="N33" i="7"/>
  <c r="J33" i="7"/>
  <c r="F33" i="7"/>
  <c r="L32" i="7"/>
  <c r="H32" i="7"/>
  <c r="N30" i="7"/>
  <c r="J30" i="7"/>
  <c r="F30" i="7"/>
  <c r="O32" i="7"/>
  <c r="M35" i="7"/>
  <c r="I35" i="7"/>
  <c r="E35" i="7"/>
  <c r="K34" i="7"/>
  <c r="G34" i="7"/>
  <c r="M33" i="7"/>
  <c r="I33" i="7"/>
  <c r="E33" i="7"/>
  <c r="K32" i="7"/>
  <c r="G32" i="7"/>
  <c r="M30" i="7"/>
  <c r="I30" i="7"/>
  <c r="E30" i="7"/>
  <c r="O35" i="7"/>
  <c r="L35" i="7"/>
  <c r="N34" i="7"/>
  <c r="J34" i="7"/>
  <c r="F34" i="7"/>
  <c r="L33" i="7"/>
  <c r="H33" i="7"/>
  <c r="N32" i="7"/>
  <c r="J32" i="7"/>
  <c r="L30" i="7"/>
  <c r="H30" i="7"/>
  <c r="H44" i="7"/>
  <c r="H6" i="7" s="1"/>
  <c r="D44" i="7"/>
  <c r="D6" i="7" s="1"/>
  <c r="L44" i="7"/>
  <c r="L6" i="7" s="1"/>
  <c r="G44" i="7"/>
  <c r="G6" i="7" s="1"/>
  <c r="N44" i="7"/>
  <c r="N6" i="7" s="1"/>
  <c r="E44" i="7"/>
  <c r="E6" i="7" s="1"/>
  <c r="I44" i="7"/>
  <c r="I6" i="7" s="1"/>
  <c r="M44" i="7"/>
  <c r="M6" i="7" s="1"/>
  <c r="F44" i="7"/>
  <c r="F6" i="7" s="1"/>
  <c r="J44" i="7"/>
  <c r="J6" i="7" s="1"/>
  <c r="N11" i="7"/>
  <c r="L16" i="7"/>
  <c r="O14" i="7"/>
  <c r="O13" i="7"/>
  <c r="C11" i="7"/>
  <c r="O16" i="7"/>
  <c r="O11" i="7"/>
  <c r="D14" i="7"/>
  <c r="D5" i="7"/>
  <c r="F5" i="7"/>
  <c r="O15" i="7"/>
  <c r="M15" i="7"/>
  <c r="P40" i="7"/>
  <c r="P23" i="7"/>
  <c r="P19" i="7"/>
  <c r="P24" i="7"/>
  <c r="P20" i="7"/>
  <c r="P42" i="7"/>
  <c r="P22" i="7"/>
  <c r="P18" i="7"/>
  <c r="P43" i="7"/>
  <c r="P39" i="7"/>
  <c r="P38" i="7"/>
  <c r="P25" i="7"/>
  <c r="P21" i="7"/>
  <c r="P17" i="7"/>
  <c r="P41" i="7"/>
  <c r="P37" i="7"/>
  <c r="D31" i="7"/>
  <c r="N31" i="7"/>
  <c r="J31" i="7"/>
  <c r="F31" i="7"/>
  <c r="M31" i="7"/>
  <c r="I31" i="7"/>
  <c r="E31" i="7"/>
  <c r="L31" i="7"/>
  <c r="H31" i="7"/>
  <c r="K31" i="7"/>
  <c r="G31" i="7"/>
  <c r="O12" i="7"/>
  <c r="K13" i="7"/>
  <c r="L12" i="7"/>
  <c r="D13" i="7"/>
  <c r="N14" i="7"/>
  <c r="E12" i="7"/>
  <c r="C16" i="7"/>
  <c r="C12" i="7"/>
  <c r="D15" i="7"/>
  <c r="E11" i="7"/>
  <c r="E14" i="7"/>
  <c r="F13" i="7"/>
  <c r="G16" i="7"/>
  <c r="G12" i="7"/>
  <c r="H15" i="7"/>
  <c r="I11" i="7"/>
  <c r="I14" i="7"/>
  <c r="J13" i="7"/>
  <c r="K16" i="7"/>
  <c r="K12" i="7"/>
  <c r="L15" i="7"/>
  <c r="M11" i="7"/>
  <c r="M14" i="7"/>
  <c r="N13" i="7"/>
  <c r="E13" i="7"/>
  <c r="F16" i="7"/>
  <c r="F12" i="7"/>
  <c r="G15" i="7"/>
  <c r="H11" i="7"/>
  <c r="H14" i="7"/>
  <c r="I13" i="7"/>
  <c r="J16" i="7"/>
  <c r="J12" i="7"/>
  <c r="K15" i="7"/>
  <c r="L11" i="7"/>
  <c r="L14" i="7"/>
  <c r="M13" i="7"/>
  <c r="N16" i="7"/>
  <c r="N12" i="7"/>
  <c r="E16" i="7"/>
  <c r="F15" i="7"/>
  <c r="G11" i="7"/>
  <c r="G14" i="7"/>
  <c r="H13" i="7"/>
  <c r="I16" i="7"/>
  <c r="I12" i="7"/>
  <c r="J15" i="7"/>
  <c r="K11" i="7"/>
  <c r="K14" i="7"/>
  <c r="L13" i="7"/>
  <c r="M16" i="7"/>
  <c r="M12" i="7"/>
  <c r="N15" i="7"/>
  <c r="C15" i="7"/>
  <c r="D11" i="7"/>
  <c r="C14" i="7"/>
  <c r="C13" i="7"/>
  <c r="D16" i="7"/>
  <c r="D12" i="7"/>
  <c r="E15" i="7"/>
  <c r="F11" i="7"/>
  <c r="F14" i="7"/>
  <c r="G13" i="7"/>
  <c r="H16" i="7"/>
  <c r="H12" i="7"/>
  <c r="I15" i="7"/>
  <c r="J11" i="7"/>
  <c r="J14" i="7"/>
  <c r="K7" i="7" l="1"/>
  <c r="K8" i="7" s="1"/>
  <c r="O26" i="7"/>
  <c r="O5" i="7" s="1"/>
  <c r="P26" i="7"/>
  <c r="M7" i="7"/>
  <c r="M8" i="7" s="1"/>
  <c r="P36" i="7"/>
  <c r="F7" i="7"/>
  <c r="F8" i="7" s="1"/>
  <c r="J7" i="7"/>
  <c r="J8" i="7" s="1"/>
  <c r="N7" i="7"/>
  <c r="N8" i="7" s="1"/>
  <c r="E7" i="7"/>
  <c r="E8" i="7" s="1"/>
  <c r="H7" i="7"/>
  <c r="H8" i="7" s="1"/>
  <c r="G7" i="7"/>
  <c r="G8" i="7" s="1"/>
  <c r="P6" i="7"/>
  <c r="D7" i="7"/>
  <c r="D8" i="7" s="1"/>
  <c r="I7" i="7"/>
  <c r="I8" i="7" s="1"/>
  <c r="L7" i="7"/>
  <c r="L8" i="7" s="1"/>
  <c r="P29" i="7"/>
  <c r="P34" i="7"/>
  <c r="O44" i="7"/>
  <c r="O6" i="7" s="1"/>
  <c r="P32" i="7"/>
  <c r="P35" i="7"/>
  <c r="P33" i="7"/>
  <c r="P30" i="7"/>
  <c r="P44" i="7"/>
  <c r="C5" i="7"/>
  <c r="P5" i="7" s="1"/>
  <c r="P13" i="7"/>
  <c r="P11" i="7"/>
  <c r="P31" i="7"/>
  <c r="P14" i="7"/>
  <c r="P12" i="7"/>
  <c r="P16" i="7"/>
  <c r="P15" i="7"/>
  <c r="O7" i="7" l="1"/>
  <c r="O8" i="7" s="1"/>
  <c r="C7" i="7"/>
  <c r="C8" i="7" s="1"/>
  <c r="P7" i="7" l="1"/>
</calcChain>
</file>

<file path=xl/sharedStrings.xml><?xml version="1.0" encoding="utf-8"?>
<sst xmlns="http://schemas.openxmlformats.org/spreadsheetml/2006/main" count="987" uniqueCount="119">
  <si>
    <t>Date</t>
  </si>
  <si>
    <t>Source</t>
  </si>
  <si>
    <t>Amount</t>
  </si>
  <si>
    <t>Category</t>
  </si>
  <si>
    <t>Year</t>
  </si>
  <si>
    <t>Month</t>
  </si>
  <si>
    <t>Personal Budget Analysis</t>
  </si>
  <si>
    <t>Overall Budget</t>
  </si>
  <si>
    <t>JAN</t>
  </si>
  <si>
    <t>FEB</t>
  </si>
  <si>
    <t>MAR</t>
  </si>
  <si>
    <t>APR</t>
  </si>
  <si>
    <t>MAY</t>
  </si>
  <si>
    <t>JUN</t>
  </si>
  <si>
    <t>JUL</t>
  </si>
  <si>
    <t>AUG</t>
  </si>
  <si>
    <t>SEP</t>
  </si>
  <si>
    <t>OCT</t>
  </si>
  <si>
    <t>NOV</t>
  </si>
  <si>
    <t>DEC</t>
  </si>
  <si>
    <t>Total</t>
  </si>
  <si>
    <t>Avg</t>
  </si>
  <si>
    <t>Total Income</t>
  </si>
  <si>
    <t>Total Expenses</t>
  </si>
  <si>
    <t>Net Balance</t>
  </si>
  <si>
    <t>Income List</t>
  </si>
  <si>
    <t>Expenses List</t>
  </si>
  <si>
    <t>Year of reference</t>
  </si>
  <si>
    <t>Client</t>
  </si>
  <si>
    <t>Title</t>
  </si>
  <si>
    <t>Personal Budget</t>
  </si>
  <si>
    <t>Content</t>
  </si>
  <si>
    <t>No part of this publication may be modified, manipulated, reproduced, distributed, or transmitted without prior written permission of the publisher, except in the case of certain noncommercial uses permitted by copyright law. </t>
  </si>
  <si>
    <t>© 2021 Swiss Visual Data</t>
  </si>
  <si>
    <t>All content is Copyright material of Swiss Visual Data</t>
  </si>
  <si>
    <t>Sections</t>
  </si>
  <si>
    <t>Income</t>
  </si>
  <si>
    <t>Expenses</t>
  </si>
  <si>
    <t>1)</t>
  </si>
  <si>
    <t>Use the Income and Expenses tables to record all your transactions. These transaction must to have, at least date and amount.</t>
  </si>
  <si>
    <t>2)</t>
  </si>
  <si>
    <t>The data on both sheets are recorded as a table form. Type new data at the end of the table. You can type as many as you need.</t>
  </si>
  <si>
    <t>3)</t>
  </si>
  <si>
    <t>Home</t>
  </si>
  <si>
    <t>SIG</t>
  </si>
  <si>
    <t>School</t>
  </si>
  <si>
    <t>Ville de Lancy</t>
  </si>
  <si>
    <t>Doctor fees</t>
  </si>
  <si>
    <t>Clinique des Grangettes</t>
  </si>
  <si>
    <t>Swisscom</t>
  </si>
  <si>
    <t>Fisioterapeuta</t>
  </si>
  <si>
    <t>Animation Parascolaire</t>
  </si>
  <si>
    <t>Taxes</t>
  </si>
  <si>
    <t>Impots</t>
  </si>
  <si>
    <t>Depa</t>
  </si>
  <si>
    <t>Livit</t>
  </si>
  <si>
    <t>Pediatra</t>
  </si>
  <si>
    <t>HUG</t>
  </si>
  <si>
    <t>Ardent Dentaire</t>
  </si>
  <si>
    <t>Groupe Medical Onex</t>
  </si>
  <si>
    <t>Dr. Poletti</t>
  </si>
  <si>
    <t>Sunrise</t>
  </si>
  <si>
    <t>Viollier AG</t>
  </si>
  <si>
    <t>Laboratoire MGD</t>
  </si>
  <si>
    <t>Unilab Coppet</t>
  </si>
  <si>
    <t>Assurances</t>
  </si>
  <si>
    <t>Vaudoise Assurance</t>
  </si>
  <si>
    <t>Touring Club</t>
  </si>
  <si>
    <t>Dr. F. Mathez</t>
  </si>
  <si>
    <t>Impots Autos</t>
  </si>
  <si>
    <t>Billang</t>
  </si>
  <si>
    <t>CSS Assurances</t>
  </si>
  <si>
    <t>Otros</t>
  </si>
  <si>
    <t>Cyrillus</t>
  </si>
  <si>
    <t>Maison du Quartier</t>
  </si>
  <si>
    <t>Karate</t>
  </si>
  <si>
    <t>Lancy-Natacion</t>
  </si>
  <si>
    <t>Fortuna</t>
  </si>
  <si>
    <t>Psicologue</t>
  </si>
  <si>
    <t>Dr. Bernabeu</t>
  </si>
  <si>
    <t>La redoute</t>
  </si>
  <si>
    <t>Dr Paricia</t>
  </si>
  <si>
    <t>Swiss Health</t>
  </si>
  <si>
    <t>Ochsner &amp; Associés</t>
  </si>
  <si>
    <t>Generali</t>
  </si>
  <si>
    <t>Caisse des Medecins</t>
  </si>
  <si>
    <t>Escalade</t>
  </si>
  <si>
    <t>Foto</t>
  </si>
  <si>
    <t>Veterinaire</t>
  </si>
  <si>
    <t>Smart Photo</t>
  </si>
  <si>
    <t>Alphyfoto</t>
  </si>
  <si>
    <t>Amis Montagnard</t>
  </si>
  <si>
    <t>Dr. Nathalie Dang</t>
  </si>
  <si>
    <t>Asloca</t>
  </si>
  <si>
    <t>Colonie de la Fouly</t>
  </si>
  <si>
    <t>Serafe</t>
  </si>
  <si>
    <t>Pfister</t>
  </si>
  <si>
    <t>Imad</t>
  </si>
  <si>
    <t>Tribune de Geneve</t>
  </si>
  <si>
    <t>Diététicienne</t>
  </si>
  <si>
    <t>Salamandre</t>
  </si>
  <si>
    <t>PhoneLook</t>
  </si>
  <si>
    <t>Dr. Mathez</t>
  </si>
  <si>
    <t>Assurances Fix</t>
  </si>
  <si>
    <t>Assurances Med</t>
  </si>
  <si>
    <t>Bilan</t>
  </si>
  <si>
    <t>All rights reserved. The contents of this publication, including but not limited to all written material, content layout, images, formulas, and code, are protected under international copyright and trademark laws. </t>
  </si>
  <si>
    <t>BU001 Personal Budget</t>
  </si>
  <si>
    <t>Record monthly income / expenses and analysis of budget data.</t>
  </si>
  <si>
    <t xml:space="preserve">If you need further support contact </t>
  </si>
  <si>
    <t>info@swissvisualdata.ch</t>
  </si>
  <si>
    <r>
      <t xml:space="preserve">How to </t>
    </r>
    <r>
      <rPr>
        <b/>
        <sz val="11"/>
        <color rgb="FFFF0000"/>
        <rFont val="Calibri"/>
        <family val="2"/>
        <scheme val="minor"/>
      </rPr>
      <t>use</t>
    </r>
    <r>
      <rPr>
        <sz val="11"/>
        <color theme="1"/>
        <rFont val="Calibri"/>
        <family val="2"/>
        <scheme val="minor"/>
      </rPr>
      <t xml:space="preserve"> this Personal Budget report</t>
    </r>
  </si>
  <si>
    <r>
      <t xml:space="preserve">How to </t>
    </r>
    <r>
      <rPr>
        <b/>
        <sz val="11"/>
        <color rgb="FFFF0000"/>
        <rFont val="Calibri"/>
        <family val="2"/>
        <scheme val="minor"/>
      </rPr>
      <t>customize</t>
    </r>
    <r>
      <rPr>
        <sz val="11"/>
        <color theme="1"/>
        <rFont val="Calibri"/>
        <family val="2"/>
        <scheme val="minor"/>
      </rPr>
      <t xml:space="preserve"> this Personal Budget report</t>
    </r>
  </si>
  <si>
    <r>
      <t xml:space="preserve">In the Personal Budget sheet use the cell </t>
    </r>
    <r>
      <rPr>
        <b/>
        <sz val="11"/>
        <rFont val="Calibri"/>
        <family val="2"/>
        <scheme val="minor"/>
      </rPr>
      <t>Year</t>
    </r>
    <r>
      <rPr>
        <b/>
        <sz val="11"/>
        <color theme="1"/>
        <rFont val="Calibri"/>
        <family val="2"/>
        <scheme val="minor"/>
      </rPr>
      <t xml:space="preserve"> of reference</t>
    </r>
    <r>
      <rPr>
        <sz val="11"/>
        <color theme="1"/>
        <rFont val="Calibri"/>
        <family val="2"/>
        <scheme val="minor"/>
      </rPr>
      <t xml:space="preserve"> to change the year you wish to display. Data and graphs are updated accordingly.</t>
    </r>
  </si>
  <si>
    <t>Income 1</t>
  </si>
  <si>
    <t>Income 2</t>
  </si>
  <si>
    <t>Income 3</t>
  </si>
  <si>
    <t>Income 4</t>
  </si>
  <si>
    <t>Income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</si>
</sst>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dd&quot;.&quot;mm&quot;.&quot;yyyy"/>
    <numFmt numFmtId="165" formatCode="_(* #,##0.00_);_(* \(#,##0.00\);_(* &quot;-&quot;??_);_(@_)"/>
    <numFmt numFmtId="166" formatCode="_(* #,##0_);_(* \(#,##0\);_(* &quot;-&quot;??_);_(@_)"/>
    <numFmt numFmtId="167" formatCode="_ * #,##0_ ;_ * \-#,##0_ ;_ * &quot;-&quot;??_ ;_ @_ "/>
    <numFmt numFmtId="168"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0"/>
      <name val="Arial"/>
      <family val="2"/>
    </font>
    <font>
      <sz val="10"/>
      <color theme="1"/>
      <name val="Arial"/>
      <family val="2"/>
    </font>
    <font>
      <b/>
      <sz val="11"/>
      <color theme="0"/>
      <name val="Arial"/>
      <family val="2"/>
    </font>
    <font>
      <sz val="10"/>
      <color theme="0"/>
      <name val="Arial"/>
      <family val="2"/>
    </font>
    <font>
      <sz val="10"/>
      <color theme="1" tint="0.34998626667073579"/>
      <name val="Arial"/>
      <family val="2"/>
    </font>
    <font>
      <b/>
      <sz val="10"/>
      <color theme="0"/>
      <name val="Arial"/>
      <family val="2"/>
    </font>
    <font>
      <b/>
      <sz val="10"/>
      <color theme="1" tint="0.34998626667073579"/>
      <name val="Arial"/>
      <family val="2"/>
    </font>
    <font>
      <b/>
      <sz val="14"/>
      <color theme="0"/>
      <name val="Calibri"/>
      <family val="2"/>
      <scheme val="minor"/>
    </font>
    <font>
      <u/>
      <sz val="11"/>
      <color theme="10"/>
      <name val="Calibri"/>
      <family val="2"/>
      <scheme val="minor"/>
    </font>
    <font>
      <b/>
      <sz val="16"/>
      <color theme="0"/>
      <name val="Calibri"/>
      <family val="2"/>
      <scheme val="minor"/>
    </font>
    <font>
      <b/>
      <sz val="14"/>
      <color rgb="FFFF0000"/>
      <name val="Calibri"/>
      <family val="2"/>
      <scheme val="minor"/>
    </font>
    <font>
      <b/>
      <u/>
      <sz val="14"/>
      <color theme="0"/>
      <name val="Calibri"/>
      <family val="2"/>
      <scheme val="minor"/>
    </font>
    <font>
      <b/>
      <sz val="11"/>
      <color rgb="FFFF0000"/>
      <name val="Calibri"/>
      <family val="2"/>
      <scheme val="minor"/>
    </font>
    <font>
      <b/>
      <sz val="11"/>
      <name val="Calibri"/>
      <family val="2"/>
      <scheme val="minor"/>
    </font>
  </fonts>
  <fills count="11">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0" tint="-0.34998626667073579"/>
        <bgColor indexed="64"/>
      </patternFill>
    </fill>
    <fill>
      <patternFill patternType="solid">
        <fgColor rgb="FFFF5050"/>
        <bgColor indexed="64"/>
      </patternFill>
    </fill>
    <fill>
      <patternFill patternType="solid">
        <fgColor rgb="FFFBB7B7"/>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FF"/>
        <bgColor indexed="64"/>
      </patternFill>
    </fill>
  </fills>
  <borders count="18">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93743705557422"/>
      </right>
      <top/>
      <bottom/>
      <diagonal/>
    </border>
    <border>
      <left style="thin">
        <color theme="0" tint="-0.14993743705557422"/>
      </left>
      <right/>
      <top style="thin">
        <color theme="0" tint="-0.14993743705557422"/>
      </top>
      <bottom/>
      <diagonal/>
    </border>
    <border>
      <left/>
      <right style="thin">
        <color theme="0" tint="-0.14996795556505021"/>
      </right>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3743705557422"/>
      </top>
      <bottom/>
      <diagonal/>
    </border>
    <border>
      <left style="thin">
        <color theme="0" tint="-0.14993743705557422"/>
      </left>
      <right style="thin">
        <color rgb="FFFF0000"/>
      </right>
      <top/>
      <bottom style="thin">
        <color theme="0" tint="-0.14993743705557422"/>
      </bottom>
      <diagonal/>
    </border>
    <border>
      <left style="thin">
        <color theme="0" tint="-0.14993743705557422"/>
      </left>
      <right style="thin">
        <color rgb="FFFF0000"/>
      </right>
      <top style="thin">
        <color theme="0" tint="-0.14993743705557422"/>
      </top>
      <bottom style="thin">
        <color theme="0" tint="-0.1499374370555742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cellStyleXfs>
  <cellXfs count="52">
    <xf numFmtId="0" fontId="0" fillId="0" borderId="0" xfId="0"/>
    <xf numFmtId="14" fontId="0" fillId="0" borderId="0" xfId="0" applyNumberFormat="1"/>
    <xf numFmtId="164" fontId="0" fillId="0" borderId="0" xfId="0" applyNumberFormat="1"/>
    <xf numFmtId="0" fontId="0" fillId="0" borderId="0" xfId="0" applyNumberFormat="1"/>
    <xf numFmtId="0" fontId="6" fillId="0" borderId="0" xfId="2" applyFont="1"/>
    <xf numFmtId="0" fontId="0" fillId="0" borderId="0" xfId="0" quotePrefix="1"/>
    <xf numFmtId="0" fontId="7" fillId="6" borderId="3" xfId="2" applyFont="1" applyFill="1" applyBorder="1" applyAlignment="1">
      <alignment horizontal="center" vertical="center"/>
    </xf>
    <xf numFmtId="0" fontId="8" fillId="6" borderId="4" xfId="2" applyFont="1" applyFill="1" applyBorder="1" applyAlignment="1">
      <alignment horizontal="center" vertical="center"/>
    </xf>
    <xf numFmtId="0" fontId="8" fillId="6" borderId="6" xfId="2" applyFont="1" applyFill="1" applyBorder="1" applyProtection="1">
      <protection locked="0"/>
    </xf>
    <xf numFmtId="0" fontId="8" fillId="6" borderId="7" xfId="2" applyFont="1" applyFill="1" applyBorder="1" applyProtection="1">
      <protection locked="0"/>
    </xf>
    <xf numFmtId="0" fontId="8" fillId="6" borderId="6" xfId="0" applyNumberFormat="1" applyFont="1" applyFill="1" applyBorder="1" applyAlignment="1" applyProtection="1">
      <alignment horizontal="center"/>
    </xf>
    <xf numFmtId="166" fontId="0" fillId="0" borderId="0" xfId="0" applyNumberFormat="1"/>
    <xf numFmtId="43" fontId="0" fillId="0" borderId="0" xfId="0" applyNumberFormat="1"/>
    <xf numFmtId="167" fontId="9" fillId="7" borderId="1" xfId="1" quotePrefix="1" applyNumberFormat="1" applyFont="1" applyFill="1" applyBorder="1" applyAlignment="1" applyProtection="1">
      <alignment horizontal="center"/>
    </xf>
    <xf numFmtId="0" fontId="8" fillId="6" borderId="12" xfId="2" applyFont="1" applyFill="1" applyBorder="1" applyAlignment="1">
      <alignment horizontal="center" vertical="center"/>
    </xf>
    <xf numFmtId="167" fontId="9" fillId="7" borderId="13" xfId="1" quotePrefix="1" applyNumberFormat="1" applyFont="1" applyFill="1" applyBorder="1" applyAlignment="1" applyProtection="1">
      <alignment horizontal="center"/>
    </xf>
    <xf numFmtId="0" fontId="0" fillId="0" borderId="0" xfId="0" applyBorder="1"/>
    <xf numFmtId="167" fontId="8" fillId="6" borderId="2" xfId="1" applyNumberFormat="1" applyFont="1" applyFill="1" applyBorder="1" applyAlignment="1" applyProtection="1">
      <alignment horizontal="center"/>
    </xf>
    <xf numFmtId="0" fontId="2" fillId="5" borderId="0" xfId="0" applyFont="1" applyFill="1" applyAlignment="1">
      <alignment horizontal="left"/>
    </xf>
    <xf numFmtId="0" fontId="2" fillId="5" borderId="0" xfId="0" applyFont="1" applyFill="1" applyAlignment="1">
      <alignment horizontal="center"/>
    </xf>
    <xf numFmtId="166" fontId="0" fillId="8" borderId="0" xfId="0" applyNumberFormat="1" applyFill="1"/>
    <xf numFmtId="167" fontId="11" fillId="7" borderId="10" xfId="1" quotePrefix="1" applyNumberFormat="1" applyFont="1" applyFill="1" applyBorder="1" applyAlignment="1" applyProtection="1">
      <alignment horizontal="center"/>
    </xf>
    <xf numFmtId="167" fontId="11" fillId="7" borderId="1" xfId="1" quotePrefix="1" applyNumberFormat="1" applyFont="1" applyFill="1" applyBorder="1" applyAlignment="1" applyProtection="1">
      <alignment horizontal="center"/>
    </xf>
    <xf numFmtId="167" fontId="0" fillId="8" borderId="0" xfId="1" applyNumberFormat="1" applyFont="1" applyFill="1"/>
    <xf numFmtId="1" fontId="0" fillId="8" borderId="0" xfId="0" applyNumberFormat="1" applyFill="1"/>
    <xf numFmtId="0" fontId="0" fillId="3" borderId="14" xfId="0" applyFont="1" applyFill="1" applyBorder="1"/>
    <xf numFmtId="0" fontId="2" fillId="2" borderId="15" xfId="0" applyFont="1" applyFill="1" applyBorder="1" applyAlignment="1">
      <alignment horizontal="center"/>
    </xf>
    <xf numFmtId="0" fontId="0" fillId="3" borderId="15" xfId="0" applyFont="1" applyFill="1" applyBorder="1"/>
    <xf numFmtId="0" fontId="0" fillId="0" borderId="15" xfId="0" applyFont="1" applyBorder="1"/>
    <xf numFmtId="0" fontId="10" fillId="6" borderId="9" xfId="2" applyFont="1" applyFill="1" applyBorder="1" applyAlignment="1">
      <alignment horizontal="center" vertical="center"/>
    </xf>
    <xf numFmtId="0" fontId="10" fillId="6" borderId="5" xfId="2" applyFont="1" applyFill="1" applyBorder="1" applyAlignment="1">
      <alignment horizontal="center" vertical="center"/>
    </xf>
    <xf numFmtId="166" fontId="10" fillId="6" borderId="11" xfId="0" applyNumberFormat="1" applyFont="1" applyFill="1" applyBorder="1" applyAlignment="1" applyProtection="1">
      <alignment horizontal="center"/>
    </xf>
    <xf numFmtId="166" fontId="10" fillId="6" borderId="8" xfId="0" applyNumberFormat="1" applyFont="1" applyFill="1" applyBorder="1" applyAlignment="1" applyProtection="1">
      <alignment horizontal="center"/>
    </xf>
    <xf numFmtId="167" fontId="9" fillId="9" borderId="1" xfId="1" quotePrefix="1" applyNumberFormat="1" applyFont="1" applyFill="1" applyBorder="1" applyAlignment="1" applyProtection="1">
      <alignment horizontal="center"/>
    </xf>
    <xf numFmtId="167" fontId="9" fillId="9" borderId="13" xfId="1" quotePrefix="1" applyNumberFormat="1" applyFont="1" applyFill="1" applyBorder="1" applyAlignment="1" applyProtection="1">
      <alignment horizontal="center"/>
    </xf>
    <xf numFmtId="167" fontId="11" fillId="9" borderId="10" xfId="1" quotePrefix="1" applyNumberFormat="1" applyFont="1" applyFill="1" applyBorder="1" applyAlignment="1" applyProtection="1">
      <alignment horizontal="center"/>
    </xf>
    <xf numFmtId="167" fontId="11" fillId="9" borderId="1" xfId="1" quotePrefix="1" applyNumberFormat="1" applyFont="1" applyFill="1" applyBorder="1" applyAlignment="1" applyProtection="1">
      <alignment horizontal="center"/>
    </xf>
    <xf numFmtId="0" fontId="0" fillId="4" borderId="0" xfId="0" applyFill="1"/>
    <xf numFmtId="0" fontId="3" fillId="0" borderId="0" xfId="0" applyFont="1"/>
    <xf numFmtId="0" fontId="12" fillId="4" borderId="0" xfId="5" applyFont="1" applyFill="1"/>
    <xf numFmtId="0" fontId="14" fillId="4" borderId="0" xfId="0" applyFont="1" applyFill="1"/>
    <xf numFmtId="0" fontId="0" fillId="0" borderId="0" xfId="0" applyAlignment="1">
      <alignment wrapText="1"/>
    </xf>
    <xf numFmtId="0" fontId="0" fillId="0" borderId="0" xfId="0" applyAlignment="1"/>
    <xf numFmtId="168" fontId="0" fillId="8" borderId="0" xfId="1" applyNumberFormat="1" applyFont="1" applyFill="1" applyAlignment="1">
      <alignment horizontal="right" vertical="center"/>
    </xf>
    <xf numFmtId="168" fontId="0" fillId="8" borderId="0" xfId="1" applyNumberFormat="1" applyFont="1" applyFill="1" applyAlignment="1">
      <alignment horizontal="right"/>
    </xf>
    <xf numFmtId="0" fontId="12" fillId="6" borderId="0" xfId="0" applyFont="1" applyFill="1" applyAlignment="1">
      <alignment vertical="center"/>
    </xf>
    <xf numFmtId="0" fontId="15" fillId="10" borderId="16" xfId="0" applyFont="1" applyFill="1" applyBorder="1" applyAlignment="1">
      <alignment horizontal="center" vertical="center"/>
    </xf>
    <xf numFmtId="0" fontId="16" fillId="4" borderId="0" xfId="5" applyFont="1" applyFill="1"/>
    <xf numFmtId="0" fontId="6" fillId="0" borderId="0" xfId="2" applyFont="1" applyAlignment="1">
      <alignment horizontal="left" wrapText="1"/>
    </xf>
    <xf numFmtId="0" fontId="12" fillId="5" borderId="0" xfId="0" applyFont="1" applyFill="1" applyAlignment="1">
      <alignment horizontal="center" vertical="center"/>
    </xf>
    <xf numFmtId="0" fontId="12" fillId="5" borderId="17" xfId="0" applyFont="1" applyFill="1" applyBorder="1" applyAlignment="1">
      <alignment horizontal="center" vertical="center"/>
    </xf>
    <xf numFmtId="0" fontId="13" fillId="0" borderId="0" xfId="5" applyAlignment="1">
      <alignment horizontal="right"/>
    </xf>
  </cellXfs>
  <cellStyles count="6">
    <cellStyle name="Comma" xfId="1" builtinId="3"/>
    <cellStyle name="Comma 2" xfId="3" xr:uid="{BE3C44E4-8281-4C7F-8D5A-5C3521A58FD2}"/>
    <cellStyle name="Hyperlink" xfId="5" builtinId="8"/>
    <cellStyle name="Normal" xfId="0" builtinId="0"/>
    <cellStyle name="Normal 2" xfId="2" xr:uid="{60979904-CF42-4CC4-83B1-F7B45876AF77}"/>
    <cellStyle name="Percent 2" xfId="4" xr:uid="{FED5C08C-A16F-48D9-8C1D-EB0CAF9B1B14}"/>
  </cellStyles>
  <dxfs count="8">
    <dxf>
      <numFmt numFmtId="19" formatCode="dd/mm/yyyy"/>
    </dxf>
    <dxf>
      <numFmt numFmtId="0" formatCode="General"/>
    </dxf>
    <dxf>
      <numFmt numFmtId="19" formatCode="dd/mm/yyyy"/>
    </dxf>
    <dxf>
      <fill>
        <patternFill patternType="solid">
          <fgColor theme="4" tint="0.79995117038483843"/>
          <bgColor rgb="FFFB9F9F"/>
        </patternFill>
      </fill>
    </dxf>
    <dxf>
      <font>
        <b/>
        <color theme="1"/>
      </font>
      <border>
        <top style="double">
          <color theme="4"/>
        </top>
      </border>
    </dxf>
    <dxf>
      <font>
        <b/>
        <color theme="0"/>
      </font>
      <fill>
        <patternFill patternType="solid">
          <fgColor theme="4"/>
          <bgColor rgb="FFFF0000"/>
        </patternFill>
      </fill>
    </dxf>
    <dxf>
      <fill>
        <patternFill>
          <bgColor theme="4" tint="0.59996337778862885"/>
        </patternFill>
      </fill>
    </dxf>
    <dxf>
      <font>
        <color theme="0"/>
      </font>
      <fill>
        <patternFill>
          <bgColor rgb="FFFF0000"/>
        </patternFill>
      </fill>
    </dxf>
  </dxfs>
  <tableStyles count="2" defaultTableStyle="TableStyleMedium2" defaultPivotStyle="PivotStyleLight16">
    <tableStyle name="Expenses" pivot="0" count="2" xr9:uid="{C26F0A24-5700-4B1C-BB98-F58E5CFBEBBB}">
      <tableStyleElement type="headerRow" dxfId="7"/>
      <tableStyleElement type="firstRowStripe" dxfId="6"/>
    </tableStyle>
    <tableStyle name="Income" pivot="0" count="3" xr9:uid="{499C9DD3-162F-436D-ACB3-35E5701A681E}">
      <tableStyleElement type="headerRow" dxfId="5"/>
      <tableStyleElement type="totalRow" dxfId="4"/>
      <tableStyleElement type="firstRowStripe" dxfId="3"/>
    </tableStyle>
  </tableStyles>
  <colors>
    <mruColors>
      <color rgb="FFFB9F9F"/>
      <color rgb="FFFFFFFF"/>
      <color rgb="FFFF5050"/>
      <color rgb="FFFFF3CD"/>
      <color rgb="FFFEB9B4"/>
      <color rgb="FFFBB7B7"/>
      <color rgb="FFE18D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Monthly Income                                           </a:t>
            </a:r>
          </a:p>
        </c:rich>
      </c:tx>
      <c:layout>
        <c:manualLayout>
          <c:xMode val="edge"/>
          <c:yMode val="edge"/>
          <c:x val="0.3219857093835351"/>
          <c:y val="0"/>
        </c:manualLayout>
      </c:layout>
      <c:overlay val="0"/>
      <c:spPr>
        <a:noFill/>
        <a:ln>
          <a:noFill/>
        </a:ln>
        <a:effectLst/>
      </c:spPr>
    </c:title>
    <c:autoTitleDeleted val="0"/>
    <c:plotArea>
      <c:layout>
        <c:manualLayout>
          <c:layoutTarget val="inner"/>
          <c:xMode val="edge"/>
          <c:yMode val="edge"/>
          <c:x val="0.1199063353789324"/>
          <c:y val="9.3094944512946975E-2"/>
          <c:w val="0.83968307918825924"/>
          <c:h val="0.86169338265515827"/>
        </c:manualLayout>
      </c:layout>
      <c:barChart>
        <c:barDir val="bar"/>
        <c:grouping val="clustered"/>
        <c:varyColors val="0"/>
        <c:ser>
          <c:idx val="1"/>
          <c:order val="0"/>
          <c:spPr>
            <a:solidFill>
              <a:schemeClr val="bg1"/>
            </a:solidFill>
          </c:spPr>
          <c:invertIfNegative val="0"/>
          <c:dLbls>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'Personal Budget'!$C$10:$N$10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'Personal Budget'!$C$26:$N$26</c:f>
              <c:numCache>
                <c:formatCode>_ * #,##0_ ;_ * \-#,##0_ ;_ * "-"??_ ;_ @_ </c:formatCode>
                <c:ptCount val="12"/>
                <c:pt idx="0">
                  <c:v>6482</c:v>
                </c:pt>
                <c:pt idx="1">
                  <c:v>5911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D7A-412F-8012-6B86DD13351D}"/>
            </c:ext>
          </c:extLst>
        </c:ser>
        <c:dLbls>
          <c:showLegendKey val="0"/>
          <c:showVal val="0"/>
          <c:showCatName val="0"/>
          <c:showSerName val="0"/>
          <c:showPercent val="0"/>
          <c:showBubbleSize val="0"/>
        </c:dLbls>
        <c:gapWidth val="50"/>
        <c:overlap val="44"/>
        <c:axId val="615908088"/>
        <c:axId val="830660672"/>
      </c:barChart>
      <c:catAx>
        <c:axId val="615908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30660672"/>
        <c:crosses val="autoZero"/>
        <c:auto val="1"/>
        <c:lblAlgn val="ctr"/>
        <c:lblOffset val="100"/>
        <c:noMultiLvlLbl val="0"/>
      </c:catAx>
      <c:valAx>
        <c:axId val="830660672"/>
        <c:scaling>
          <c:orientation val="minMax"/>
        </c:scaling>
        <c:delete val="1"/>
        <c:axPos val="t"/>
        <c:numFmt formatCode="_ * #,##0_ ;_ * \-#,##0_ ;_ * &quot;-&quot;??_ ;_ @_ " sourceLinked="1"/>
        <c:majorTickMark val="none"/>
        <c:minorTickMark val="none"/>
        <c:tickLblPos val="nextTo"/>
        <c:crossAx val="615908088"/>
        <c:crosses val="autoZero"/>
        <c:crossBetween val="between"/>
      </c:valAx>
      <c:spPr>
        <a:solidFill>
          <a:srgbClr val="FB9F9F"/>
        </a:solidFill>
      </c:spPr>
    </c:plotArea>
    <c:plotVisOnly val="1"/>
    <c:dispBlanksAs val="gap"/>
    <c:showDLblsOverMax val="0"/>
    <c:extLst/>
  </c:chart>
  <c:spPr>
    <a:solidFill>
      <a:srgbClr val="FB9F9F"/>
    </a:solidFill>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Monthly Expenses</a:t>
            </a:r>
          </a:p>
        </c:rich>
      </c:tx>
      <c:overlay val="0"/>
      <c:spPr>
        <a:noFill/>
        <a:ln>
          <a:noFill/>
        </a:ln>
        <a:effectLst/>
      </c:spPr>
    </c:title>
    <c:autoTitleDeleted val="0"/>
    <c:plotArea>
      <c:layout>
        <c:manualLayout>
          <c:layoutTarget val="inner"/>
          <c:xMode val="edge"/>
          <c:yMode val="edge"/>
          <c:x val="0.1199063353789324"/>
          <c:y val="9.3094944512946975E-2"/>
          <c:w val="0.83968307918825924"/>
          <c:h val="0.86169338265515827"/>
        </c:manualLayout>
      </c:layout>
      <c:barChart>
        <c:barDir val="bar"/>
        <c:grouping val="clustered"/>
        <c:varyColors val="0"/>
        <c:ser>
          <c:idx val="1"/>
          <c:order val="0"/>
          <c:spPr>
            <a:solidFill>
              <a:schemeClr val="bg1"/>
            </a:solidFill>
          </c:spPr>
          <c:invertIfNegative val="0"/>
          <c:dLbls>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'Personal Budget'!$C$10:$N$10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'Personal Budget'!$C$44:$N$44</c:f>
              <c:numCache>
                <c:formatCode>_ * #,##0_ ;_ * \-#,##0_ ;_ * "-"??_ ;_ @_ </c:formatCode>
                <c:ptCount val="12"/>
                <c:pt idx="0">
                  <c:v>4418.55</c:v>
                </c:pt>
                <c:pt idx="1">
                  <c:v>4598.0499999999993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ABB-4D43-9266-244C367DC2BD}"/>
            </c:ext>
          </c:extLst>
        </c:ser>
        <c:dLbls>
          <c:showLegendKey val="0"/>
          <c:showVal val="0"/>
          <c:showCatName val="0"/>
          <c:showSerName val="0"/>
          <c:showPercent val="0"/>
          <c:showBubbleSize val="0"/>
        </c:dLbls>
        <c:gapWidth val="50"/>
        <c:axId val="615908088"/>
        <c:axId val="830660672"/>
      </c:barChart>
      <c:catAx>
        <c:axId val="615908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30660672"/>
        <c:crosses val="autoZero"/>
        <c:auto val="1"/>
        <c:lblAlgn val="ctr"/>
        <c:lblOffset val="100"/>
        <c:noMultiLvlLbl val="0"/>
      </c:catAx>
      <c:valAx>
        <c:axId val="830660672"/>
        <c:scaling>
          <c:orientation val="minMax"/>
        </c:scaling>
        <c:delete val="1"/>
        <c:axPos val="t"/>
        <c:numFmt formatCode="_ * #,##0_ ;_ * \-#,##0_ ;_ * &quot;-&quot;??_ ;_ @_ " sourceLinked="1"/>
        <c:majorTickMark val="none"/>
        <c:minorTickMark val="none"/>
        <c:tickLblPos val="nextTo"/>
        <c:crossAx val="615908088"/>
        <c:crosses val="autoZero"/>
        <c:crossBetween val="between"/>
      </c:valAx>
      <c:spPr>
        <a:solidFill>
          <a:schemeClr val="accent1">
            <a:lumMod val="40000"/>
            <a:lumOff val="60000"/>
          </a:schemeClr>
        </a:solidFill>
      </c:spPr>
    </c:plotArea>
    <c:plotVisOnly val="1"/>
    <c:dispBlanksAs val="gap"/>
    <c:showDLblsOverMax val="0"/>
    <c:extLst/>
  </c:chart>
  <c:spPr>
    <a:solidFill>
      <a:schemeClr val="accent1">
        <a:lumMod val="40000"/>
        <a:lumOff val="60000"/>
      </a:schemeClr>
    </a:solidFill>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65871428138065E-2"/>
          <c:y val="8.3990214568845228E-2"/>
          <c:w val="0.86162680818364967"/>
          <c:h val="0.77705738449541839"/>
        </c:manualLayout>
      </c:layout>
      <c:areaChart>
        <c:grouping val="standard"/>
        <c:varyColors val="0"/>
        <c:ser>
          <c:idx val="0"/>
          <c:order val="0"/>
          <c:tx>
            <c:strRef>
              <c:f>'Personal Budget'!$B$5</c:f>
              <c:strCache>
                <c:ptCount val="1"/>
                <c:pt idx="0">
                  <c:v>Total Income</c:v>
                </c:pt>
              </c:strCache>
            </c:strRef>
          </c:tx>
          <c:spPr>
            <a:solidFill>
              <a:srgbClr val="FB9F9F"/>
            </a:solidFill>
            <a:ln w="25400">
              <a:noFill/>
            </a:ln>
            <a:effectLst/>
          </c:spPr>
          <c:cat>
            <c:strRef>
              <c:f>'Personal Budget'!$C$4:$N$4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'Personal Budget'!$C$5:$N$5</c:f>
              <c:numCache>
                <c:formatCode>_ * #,##0_ ;_ * \-#,##0_ ;_ * "-"??_ ;_ @_ </c:formatCode>
                <c:ptCount val="12"/>
                <c:pt idx="0">
                  <c:v>6482</c:v>
                </c:pt>
                <c:pt idx="1">
                  <c:v>5911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21E-4CBF-880A-708518A24A98}"/>
            </c:ext>
          </c:extLst>
        </c:ser>
        <c:ser>
          <c:idx val="1"/>
          <c:order val="1"/>
          <c:tx>
            <c:strRef>
              <c:f>'Personal Budget'!$B$6</c:f>
              <c:strCache>
                <c:ptCount val="1"/>
                <c:pt idx="0">
                  <c:v>Total Expenses</c:v>
                </c:pt>
              </c:strCache>
            </c:strRef>
          </c:tx>
          <c:spPr>
            <a:solidFill>
              <a:schemeClr val="accent1">
                <a:lumMod val="40000"/>
                <a:lumOff val="60000"/>
              </a:schemeClr>
            </a:solidFill>
            <a:ln w="25400">
              <a:noFill/>
            </a:ln>
            <a:effectLst/>
          </c:spPr>
          <c:cat>
            <c:strRef>
              <c:f>'Personal Budget'!$C$4:$N$4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'Personal Budget'!$C$6:$N$6</c:f>
              <c:numCache>
                <c:formatCode>_ * #,##0_ ;_ * \-#,##0_ ;_ * "-"??_ ;_ @_ </c:formatCode>
                <c:ptCount val="12"/>
                <c:pt idx="0">
                  <c:v>4418.55</c:v>
                </c:pt>
                <c:pt idx="1">
                  <c:v>4598.0499999999993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21E-4CBF-880A-708518A24A98}"/>
            </c:ext>
          </c:extLst>
        </c:ser>
        <c:dLbls>
          <c:showLegendKey val="0"/>
          <c:showVal val="0"/>
          <c:showCatName val="0"/>
          <c:showSerName val="0"/>
          <c:showPercent val="0"/>
          <c:showBubbleSize val="0"/>
        </c:dLbls>
        <c:axId val="937429688"/>
        <c:axId val="937430344"/>
      </c:areaChart>
      <c:catAx>
        <c:axId val="9374296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37430344"/>
        <c:crosses val="autoZero"/>
        <c:auto val="1"/>
        <c:lblAlgn val="ctr"/>
        <c:lblOffset val="100"/>
        <c:noMultiLvlLbl val="0"/>
      </c:catAx>
      <c:valAx>
        <c:axId val="937430344"/>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37429688"/>
        <c:crosses val="autoZero"/>
        <c:crossBetween val="midCat"/>
      </c:valAx>
      <c:spPr>
        <a:solidFill>
          <a:srgbClr val="FFFFFF"/>
        </a:solidFill>
        <a:ln>
          <a:noFill/>
        </a:ln>
        <a:effectLst/>
      </c:spPr>
    </c:plotArea>
    <c:legend>
      <c:legendPos val="b"/>
      <c:layout>
        <c:manualLayout>
          <c:xMode val="edge"/>
          <c:yMode val="edge"/>
          <c:x val="0.24475709018220004"/>
          <c:y val="7.1654806510856497E-2"/>
          <c:w val="0.4235847750486223"/>
          <c:h val="0.128849526450304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rgbClr val="FF5050"/>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15240</xdr:colOff>
      <xdr:row>0</xdr:row>
      <xdr:rowOff>112395</xdr:rowOff>
    </xdr:from>
    <xdr:to>
      <xdr:col>7</xdr:col>
      <xdr:colOff>513569</xdr:colOff>
      <xdr:row>7</xdr:row>
      <xdr:rowOff>95250</xdr:rowOff>
    </xdr:to>
    <xdr:pic>
      <xdr:nvPicPr>
        <xdr:cNvPr id="11" name="Picture 10">
          <a:extLst>
            <a:ext uri="{FF2B5EF4-FFF2-40B4-BE49-F238E27FC236}">
              <a16:creationId xmlns:a16="http://schemas.microsoft.com/office/drawing/2014/main" id="{56D2EDC7-80A4-4038-AA67-FB6351CB1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3240" y="112395"/>
          <a:ext cx="1586084" cy="154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121473</xdr:colOff>
      <xdr:row>9</xdr:row>
      <xdr:rowOff>8628</xdr:rowOff>
    </xdr:from>
    <xdr:to>
      <xdr:col>24</xdr:col>
      <xdr:colOff>502024</xdr:colOff>
      <xdr:row>26</xdr:row>
      <xdr:rowOff>16818</xdr:rowOff>
    </xdr:to>
    <xdr:graphicFrame macro="">
      <xdr:nvGraphicFramePr>
        <xdr:cNvPr id="2" name="Chart 1">
          <a:extLst>
            <a:ext uri="{FF2B5EF4-FFF2-40B4-BE49-F238E27FC236}">
              <a16:creationId xmlns:a16="http://schemas.microsoft.com/office/drawing/2014/main" id="{0030D455-F001-43FB-9844-04A673DFB3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138281</xdr:colOff>
      <xdr:row>27</xdr:row>
      <xdr:rowOff>8964</xdr:rowOff>
    </xdr:from>
    <xdr:to>
      <xdr:col>24</xdr:col>
      <xdr:colOff>493059</xdr:colOff>
      <xdr:row>44</xdr:row>
      <xdr:rowOff>17154</xdr:rowOff>
    </xdr:to>
    <xdr:graphicFrame macro="">
      <xdr:nvGraphicFramePr>
        <xdr:cNvPr id="4" name="Chart 3">
          <a:extLst>
            <a:ext uri="{FF2B5EF4-FFF2-40B4-BE49-F238E27FC236}">
              <a16:creationId xmlns:a16="http://schemas.microsoft.com/office/drawing/2014/main" id="{6549EA8F-7A20-45D7-82D8-0AD1FEEE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123375</xdr:colOff>
      <xdr:row>1</xdr:row>
      <xdr:rowOff>8965</xdr:rowOff>
    </xdr:from>
    <xdr:to>
      <xdr:col>24</xdr:col>
      <xdr:colOff>519952</xdr:colOff>
      <xdr:row>8</xdr:row>
      <xdr:rowOff>132566</xdr:rowOff>
    </xdr:to>
    <xdr:graphicFrame macro="">
      <xdr:nvGraphicFramePr>
        <xdr:cNvPr id="5" name="Chart 4">
          <a:extLst>
            <a:ext uri="{FF2B5EF4-FFF2-40B4-BE49-F238E27FC236}">
              <a16:creationId xmlns:a16="http://schemas.microsoft.com/office/drawing/2014/main" id="{43DB3D09-B4A9-45FC-B241-D233DED955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43A88D-341B-476F-A7B1-50272F21FAB3}" name="Income" displayName="Income" ref="A1:F45" totalsRowShown="0">
  <autoFilter ref="A1:F45" xr:uid="{04A84174-FD18-4090-A3A9-E2721CE550E0}"/>
  <tableColumns count="6">
    <tableColumn id="1" xr3:uid="{F7D0D32B-BB30-4073-8E79-BC22EA6993AD}" name="Date" dataDxfId="2"/>
    <tableColumn id="2" xr3:uid="{144485AA-1680-49E6-87E7-83798EAC2532}" name="Client"/>
    <tableColumn id="3" xr3:uid="{5892C54D-7BC9-4406-8900-0225834F2E4F}" name="Amount"/>
    <tableColumn id="4" xr3:uid="{9DF4DDAF-DBDB-43DC-89AF-34B45E6624EF}" name="Category"/>
    <tableColumn id="5" xr3:uid="{BC9DFE6D-260A-4A31-BD7B-710280DEDFFD}" name="Year">
      <calculatedColumnFormula>YEAR(Income[[#This Row],[Date]])</calculatedColumnFormula>
    </tableColumn>
    <tableColumn id="7" xr3:uid="{E8883CB9-5B24-479A-A16F-B3F2D7505FB8}" name="Month" dataDxfId="1">
      <calculatedColumnFormula>MONTH(Income[[#This Row],[Date]])</calculatedColumnFormula>
    </tableColumn>
  </tableColumns>
  <tableStyleInfo name="Incom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56DDA98-C6B4-4542-A4AB-F9399EB2A706}" name="Expenses" displayName="Expenses" ref="A1:F422" totalsRowShown="0">
  <autoFilter ref="A1:F422" xr:uid="{7378A34C-D161-498E-9A64-1E8E64B826B0}"/>
  <tableColumns count="6">
    <tableColumn id="1" xr3:uid="{03F6802F-2BBD-45F5-8DEB-247E5409D32E}" name="Date" dataDxfId="0"/>
    <tableColumn id="2" xr3:uid="{78B94B91-457E-4961-8025-2E93925D7241}" name="Source"/>
    <tableColumn id="3" xr3:uid="{C3E505A5-6496-4758-9A9F-635C4988BBE7}" name="Amount"/>
    <tableColumn id="4" xr3:uid="{867E852E-055F-4BF2-8B41-3F3BE1D25979}" name="Category"/>
    <tableColumn id="5" xr3:uid="{52DC6B3D-7974-4031-9792-5C5612524017}" name="Year">
      <calculatedColumnFormula>YEAR(Expenses[[#This Row],[Date]])</calculatedColumnFormula>
    </tableColumn>
    <tableColumn id="6" xr3:uid="{BEB0FAD3-2DB2-4E95-AC3D-4A75E1E7F046}" name="Month">
      <calculatedColumnFormula>MONTH(Expenses[[#This Row],[Date]])</calculatedColumnFormula>
    </tableColumn>
  </tableColumns>
  <tableStyleInfo name="Expens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wissvisualdata.c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0566-6E3C-49DA-A348-8C9BBDE8AA0A}">
  <sheetPr>
    <tabColor rgb="FFC00000"/>
  </sheetPr>
  <dimension ref="A1:R46"/>
  <sheetViews>
    <sheetView showGridLines="0" topLeftCell="E1" workbookViewId="0">
      <selection activeCell="G15" sqref="G15"/>
    </sheetView>
  </sheetViews>
  <sheetFormatPr defaultColWidth="0" defaultRowHeight="14.4" zeroHeight="1" x14ac:dyDescent="0.3"/>
  <cols>
    <col min="1" max="5" width="8.88671875" customWidth="1"/>
    <col min="6" max="6" width="4.21875" customWidth="1"/>
    <col min="7" max="12" width="11.5546875" customWidth="1"/>
    <col min="13" max="18" width="15.33203125" customWidth="1"/>
    <col min="19" max="16384" width="8.88671875" hidden="1"/>
  </cols>
  <sheetData>
    <row r="1" spans="5:18" x14ac:dyDescent="0.3">
      <c r="E1" s="37"/>
      <c r="F1" s="37"/>
      <c r="G1" s="37"/>
      <c r="H1" s="37"/>
      <c r="I1" s="37"/>
      <c r="J1" s="37"/>
      <c r="K1" s="37"/>
      <c r="L1" s="37"/>
      <c r="M1" s="37"/>
      <c r="N1" s="37"/>
      <c r="O1" s="37"/>
      <c r="P1" s="37"/>
      <c r="Q1" s="37"/>
      <c r="R1" s="37"/>
    </row>
    <row r="2" spans="5:18" x14ac:dyDescent="0.3">
      <c r="E2" s="37"/>
      <c r="F2" s="37"/>
      <c r="G2" s="37"/>
      <c r="H2" s="37"/>
      <c r="I2" s="37"/>
      <c r="J2" s="37"/>
      <c r="K2" s="37"/>
      <c r="L2" s="37"/>
      <c r="M2" s="37"/>
      <c r="N2" s="37"/>
      <c r="O2" s="37"/>
      <c r="P2" s="37"/>
      <c r="Q2" s="37"/>
      <c r="R2" s="37"/>
    </row>
    <row r="3" spans="5:18" ht="21" x14ac:dyDescent="0.4">
      <c r="E3" s="37"/>
      <c r="F3" s="37"/>
      <c r="G3" s="37"/>
      <c r="H3" s="37"/>
      <c r="I3" s="40" t="s">
        <v>29</v>
      </c>
      <c r="J3" s="40" t="s">
        <v>107</v>
      </c>
      <c r="K3" s="37"/>
      <c r="L3" s="37"/>
      <c r="M3" s="37"/>
      <c r="N3" s="37"/>
      <c r="O3" s="37"/>
      <c r="P3" s="37"/>
      <c r="Q3" s="37"/>
      <c r="R3" s="37"/>
    </row>
    <row r="4" spans="5:18" ht="21" x14ac:dyDescent="0.4">
      <c r="E4" s="37"/>
      <c r="F4" s="37"/>
      <c r="G4" s="37"/>
      <c r="H4" s="37"/>
      <c r="I4" s="40" t="s">
        <v>31</v>
      </c>
      <c r="J4" s="40" t="s">
        <v>108</v>
      </c>
      <c r="K4" s="37"/>
      <c r="L4" s="37"/>
      <c r="M4" s="37"/>
      <c r="N4" s="37"/>
      <c r="O4" s="37"/>
      <c r="P4" s="37"/>
      <c r="Q4" s="37"/>
      <c r="R4" s="37"/>
    </row>
    <row r="5" spans="5:18" x14ac:dyDescent="0.3">
      <c r="E5" s="37"/>
      <c r="F5" s="37"/>
      <c r="G5" s="37"/>
      <c r="H5" s="37"/>
      <c r="I5" s="37"/>
      <c r="J5" s="37"/>
      <c r="K5" s="37"/>
      <c r="L5" s="37"/>
      <c r="M5" s="37"/>
      <c r="N5" s="37"/>
      <c r="O5" s="37"/>
      <c r="P5" s="37"/>
      <c r="Q5" s="37"/>
      <c r="R5" s="37"/>
    </row>
    <row r="6" spans="5:18" ht="21" x14ac:dyDescent="0.4">
      <c r="E6" s="37"/>
      <c r="F6" s="37"/>
      <c r="G6" s="37"/>
      <c r="H6" s="37"/>
      <c r="I6" s="40" t="s">
        <v>35</v>
      </c>
      <c r="J6" s="37"/>
      <c r="K6" s="37"/>
      <c r="L6" s="37"/>
      <c r="M6" s="37"/>
      <c r="N6" s="37"/>
      <c r="O6" s="37"/>
      <c r="P6" s="37"/>
      <c r="Q6" s="37"/>
      <c r="R6" s="37"/>
    </row>
    <row r="7" spans="5:18" ht="18" x14ac:dyDescent="0.35">
      <c r="E7" s="37"/>
      <c r="F7" s="37"/>
      <c r="G7" s="37"/>
      <c r="H7" s="37"/>
      <c r="I7" s="47" t="s">
        <v>36</v>
      </c>
      <c r="J7" s="47" t="s">
        <v>37</v>
      </c>
      <c r="K7" s="47" t="s">
        <v>30</v>
      </c>
      <c r="L7" s="39"/>
      <c r="M7" s="37"/>
      <c r="N7" s="37"/>
      <c r="O7" s="37"/>
      <c r="P7" s="37"/>
      <c r="Q7" s="37"/>
      <c r="R7" s="37"/>
    </row>
    <row r="8" spans="5:18" x14ac:dyDescent="0.3">
      <c r="E8" s="37"/>
      <c r="F8" s="37"/>
      <c r="G8" s="37"/>
      <c r="H8" s="37"/>
      <c r="I8" s="37"/>
      <c r="J8" s="37"/>
      <c r="K8" s="37"/>
      <c r="L8" s="37"/>
      <c r="M8" s="37"/>
      <c r="N8" s="37"/>
      <c r="O8" s="37"/>
      <c r="P8" s="37"/>
      <c r="Q8" s="37"/>
      <c r="R8" s="37"/>
    </row>
    <row r="9" spans="5:18" x14ac:dyDescent="0.3"/>
    <row r="10" spans="5:18" x14ac:dyDescent="0.3">
      <c r="F10" t="s">
        <v>111</v>
      </c>
    </row>
    <row r="11" spans="5:18" ht="14.4" customHeight="1" x14ac:dyDescent="0.3">
      <c r="H11" s="41"/>
      <c r="I11" s="41"/>
      <c r="J11" s="41"/>
      <c r="K11" s="41"/>
      <c r="L11" s="41"/>
      <c r="M11" s="41"/>
      <c r="N11" s="41"/>
      <c r="O11" s="41"/>
      <c r="P11" s="41"/>
      <c r="Q11" s="41"/>
      <c r="R11" s="41"/>
    </row>
    <row r="12" spans="5:18" x14ac:dyDescent="0.3">
      <c r="F12" s="38" t="s">
        <v>38</v>
      </c>
      <c r="G12" s="42" t="s">
        <v>39</v>
      </c>
      <c r="H12" s="41"/>
      <c r="I12" s="41"/>
      <c r="J12" s="41"/>
      <c r="K12" s="41"/>
      <c r="L12" s="41"/>
      <c r="M12" s="41"/>
      <c r="N12" s="41"/>
      <c r="O12" s="41"/>
      <c r="P12" s="41"/>
      <c r="Q12" s="41"/>
      <c r="R12" s="41"/>
    </row>
    <row r="13" spans="5:18" x14ac:dyDescent="0.3">
      <c r="F13" s="38" t="s">
        <v>40</v>
      </c>
      <c r="G13" t="s">
        <v>41</v>
      </c>
    </row>
    <row r="14" spans="5:18" x14ac:dyDescent="0.3">
      <c r="F14" s="38" t="s">
        <v>42</v>
      </c>
      <c r="G14" t="s">
        <v>113</v>
      </c>
    </row>
    <row r="15" spans="5:18" x14ac:dyDescent="0.3"/>
    <row r="16" spans="5:18" x14ac:dyDescent="0.3"/>
    <row r="17" spans="6:17" x14ac:dyDescent="0.3">
      <c r="F17" t="s">
        <v>112</v>
      </c>
    </row>
    <row r="18" spans="6:17" x14ac:dyDescent="0.3"/>
    <row r="19" spans="6:17" x14ac:dyDescent="0.3"/>
    <row r="20" spans="6:17" x14ac:dyDescent="0.3"/>
    <row r="21" spans="6:17" x14ac:dyDescent="0.3"/>
    <row r="22" spans="6:17" x14ac:dyDescent="0.3"/>
    <row r="23" spans="6:17" x14ac:dyDescent="0.3"/>
    <row r="24" spans="6:17" x14ac:dyDescent="0.3"/>
    <row r="25" spans="6:17" x14ac:dyDescent="0.3"/>
    <row r="26" spans="6:17" x14ac:dyDescent="0.3"/>
    <row r="27" spans="6:17" x14ac:dyDescent="0.3">
      <c r="F27" t="s">
        <v>109</v>
      </c>
      <c r="J27" s="51" t="s">
        <v>110</v>
      </c>
    </row>
    <row r="28" spans="6:17" x14ac:dyDescent="0.3"/>
    <row r="29" spans="6:17" x14ac:dyDescent="0.3">
      <c r="F29" t="s">
        <v>34</v>
      </c>
    </row>
    <row r="30" spans="6:17" x14ac:dyDescent="0.3"/>
    <row r="31" spans="6:17" x14ac:dyDescent="0.3">
      <c r="F31" s="4" t="s">
        <v>33</v>
      </c>
    </row>
    <row r="32" spans="6:17" x14ac:dyDescent="0.3">
      <c r="F32" s="48" t="s">
        <v>106</v>
      </c>
      <c r="G32" s="48"/>
      <c r="H32" s="48"/>
      <c r="I32" s="48"/>
      <c r="J32" s="48"/>
      <c r="K32" s="48"/>
      <c r="L32" s="48"/>
      <c r="M32" s="48"/>
      <c r="N32" s="48"/>
      <c r="O32" s="48"/>
      <c r="P32" s="48"/>
      <c r="Q32" s="48"/>
    </row>
    <row r="33" spans="6:17" x14ac:dyDescent="0.3">
      <c r="F33" s="48"/>
      <c r="G33" s="48"/>
      <c r="H33" s="48"/>
      <c r="I33" s="48"/>
      <c r="J33" s="48"/>
      <c r="K33" s="48"/>
      <c r="L33" s="48"/>
      <c r="M33" s="48"/>
      <c r="N33" s="48"/>
      <c r="O33" s="48"/>
      <c r="P33" s="48"/>
      <c r="Q33" s="48"/>
    </row>
    <row r="34" spans="6:17" x14ac:dyDescent="0.3">
      <c r="F34" s="48" t="s">
        <v>32</v>
      </c>
      <c r="G34" s="48"/>
      <c r="H34" s="48"/>
      <c r="I34" s="48"/>
      <c r="J34" s="48"/>
      <c r="K34" s="48"/>
      <c r="L34" s="48"/>
      <c r="M34" s="48"/>
      <c r="N34" s="48"/>
      <c r="O34" s="48"/>
      <c r="P34" s="48"/>
      <c r="Q34" s="48"/>
    </row>
    <row r="35" spans="6:17" x14ac:dyDescent="0.3">
      <c r="F35" s="48"/>
      <c r="G35" s="48"/>
      <c r="H35" s="48"/>
      <c r="I35" s="48"/>
      <c r="J35" s="48"/>
      <c r="K35" s="48"/>
      <c r="L35" s="48"/>
      <c r="M35" s="48"/>
      <c r="N35" s="48"/>
      <c r="O35" s="48"/>
      <c r="P35" s="48"/>
      <c r="Q35" s="48"/>
    </row>
    <row r="36" spans="6:17" x14ac:dyDescent="0.3"/>
    <row r="37" spans="6:17" x14ac:dyDescent="0.3"/>
    <row r="38" spans="6:17" x14ac:dyDescent="0.3"/>
    <row r="39" spans="6:17" x14ac:dyDescent="0.3"/>
    <row r="40" spans="6:17" x14ac:dyDescent="0.3"/>
    <row r="41" spans="6:17" x14ac:dyDescent="0.3"/>
    <row r="42" spans="6:17" x14ac:dyDescent="0.3"/>
    <row r="43" spans="6:17" x14ac:dyDescent="0.3"/>
    <row r="44" spans="6:17" x14ac:dyDescent="0.3"/>
    <row r="45" spans="6:17" x14ac:dyDescent="0.3"/>
    <row r="46" spans="6:17" x14ac:dyDescent="0.3"/>
  </sheetData>
  <mergeCells count="2">
    <mergeCell ref="F32:Q33"/>
    <mergeCell ref="F34:Q35"/>
  </mergeCells>
  <hyperlinks>
    <hyperlink ref="I7" location="Income!A1" display="Income" xr:uid="{740565C6-08B8-4377-89BB-F59F0C5D91B0}"/>
    <hyperlink ref="J7" location="Income!A1" display="Expenses" xr:uid="{D1715ECE-D505-4200-A6E9-91FE693DB6CF}"/>
    <hyperlink ref="K7" location="'Personal Budget'!A1" display="Personal Budget" xr:uid="{3D54DF16-36EC-416C-9A32-9172D9A40DB7}"/>
    <hyperlink ref="J27" r:id="rId1" xr:uid="{CDD77643-40B2-4ADC-8503-3DC5F3E3F34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9AFA-EDE0-4F4B-A0E9-CBF30D253462}">
  <sheetPr>
    <tabColor rgb="FFFB9F9F"/>
  </sheetPr>
  <dimension ref="A1:K45"/>
  <sheetViews>
    <sheetView showGridLines="0" workbookViewId="0">
      <selection activeCell="E26" sqref="E26"/>
    </sheetView>
  </sheetViews>
  <sheetFormatPr defaultRowHeight="14.4" x14ac:dyDescent="0.3"/>
  <cols>
    <col min="1" max="1" width="12.21875" bestFit="1" customWidth="1"/>
    <col min="3" max="3" width="9.88671875" customWidth="1"/>
    <col min="4" max="4" width="10.6640625" customWidth="1"/>
    <col min="6" max="6" width="13.33203125" bestFit="1" customWidth="1"/>
  </cols>
  <sheetData>
    <row r="1" spans="1:6" x14ac:dyDescent="0.3">
      <c r="A1" s="1" t="s">
        <v>0</v>
      </c>
      <c r="B1" t="s">
        <v>28</v>
      </c>
      <c r="C1" t="s">
        <v>2</v>
      </c>
      <c r="D1" t="s">
        <v>3</v>
      </c>
      <c r="E1" t="s">
        <v>4</v>
      </c>
      <c r="F1" t="s">
        <v>5</v>
      </c>
    </row>
    <row r="2" spans="1:6" x14ac:dyDescent="0.3">
      <c r="A2" s="2">
        <v>43131</v>
      </c>
      <c r="B2" t="s">
        <v>114</v>
      </c>
      <c r="C2">
        <v>6357</v>
      </c>
      <c r="E2">
        <f>YEAR(Income[[#This Row],[Date]])</f>
        <v>2018</v>
      </c>
      <c r="F2">
        <f>MONTH(Income[[#This Row],[Date]])</f>
        <v>1</v>
      </c>
    </row>
    <row r="3" spans="1:6" x14ac:dyDescent="0.3">
      <c r="A3" s="2">
        <v>43159</v>
      </c>
      <c r="B3" t="s">
        <v>114</v>
      </c>
      <c r="C3">
        <v>5983</v>
      </c>
      <c r="E3">
        <f>YEAR(Income[[#This Row],[Date]])</f>
        <v>2018</v>
      </c>
      <c r="F3">
        <f>MONTH(Income[[#This Row],[Date]])</f>
        <v>2</v>
      </c>
    </row>
    <row r="4" spans="1:6" x14ac:dyDescent="0.3">
      <c r="A4" s="2">
        <v>43190</v>
      </c>
      <c r="B4" t="s">
        <v>114</v>
      </c>
      <c r="C4">
        <v>6121</v>
      </c>
      <c r="E4">
        <f>YEAR(Income[[#This Row],[Date]])</f>
        <v>2018</v>
      </c>
      <c r="F4">
        <f>MONTH(Income[[#This Row],[Date]])</f>
        <v>3</v>
      </c>
    </row>
    <row r="5" spans="1:6" x14ac:dyDescent="0.3">
      <c r="A5" s="2">
        <v>43220</v>
      </c>
      <c r="B5" t="s">
        <v>114</v>
      </c>
      <c r="C5">
        <v>6734</v>
      </c>
      <c r="E5">
        <f>YEAR(Income[[#This Row],[Date]])</f>
        <v>2018</v>
      </c>
      <c r="F5">
        <f>MONTH(Income[[#This Row],[Date]])</f>
        <v>4</v>
      </c>
    </row>
    <row r="6" spans="1:6" x14ac:dyDescent="0.3">
      <c r="A6" s="2">
        <v>43251</v>
      </c>
      <c r="B6" t="s">
        <v>114</v>
      </c>
      <c r="C6">
        <v>6530</v>
      </c>
      <c r="E6">
        <f>YEAR(Income[[#This Row],[Date]])</f>
        <v>2018</v>
      </c>
      <c r="F6">
        <f>MONTH(Income[[#This Row],[Date]])</f>
        <v>5</v>
      </c>
    </row>
    <row r="7" spans="1:6" x14ac:dyDescent="0.3">
      <c r="A7" s="2">
        <v>43281</v>
      </c>
      <c r="B7" t="s">
        <v>114</v>
      </c>
      <c r="C7">
        <v>6425</v>
      </c>
      <c r="E7">
        <f>YEAR(Income[[#This Row],[Date]])</f>
        <v>2018</v>
      </c>
      <c r="F7">
        <f>MONTH(Income[[#This Row],[Date]])</f>
        <v>6</v>
      </c>
    </row>
    <row r="8" spans="1:6" x14ac:dyDescent="0.3">
      <c r="A8" s="2">
        <v>43312</v>
      </c>
      <c r="B8" t="s">
        <v>114</v>
      </c>
      <c r="C8">
        <v>6314</v>
      </c>
      <c r="E8">
        <f>YEAR(Income[[#This Row],[Date]])</f>
        <v>2018</v>
      </c>
      <c r="F8">
        <f>MONTH(Income[[#This Row],[Date]])</f>
        <v>7</v>
      </c>
    </row>
    <row r="9" spans="1:6" x14ac:dyDescent="0.3">
      <c r="A9" s="2">
        <v>43343</v>
      </c>
      <c r="B9" t="s">
        <v>114</v>
      </c>
      <c r="C9">
        <v>6165</v>
      </c>
      <c r="E9">
        <f>YEAR(Income[[#This Row],[Date]])</f>
        <v>2018</v>
      </c>
      <c r="F9">
        <f>MONTH(Income[[#This Row],[Date]])</f>
        <v>8</v>
      </c>
    </row>
    <row r="10" spans="1:6" x14ac:dyDescent="0.3">
      <c r="A10" s="2">
        <v>43373</v>
      </c>
      <c r="B10" t="s">
        <v>114</v>
      </c>
      <c r="C10">
        <v>7034</v>
      </c>
      <c r="E10">
        <f>YEAR(Income[[#This Row],[Date]])</f>
        <v>2018</v>
      </c>
      <c r="F10">
        <f>MONTH(Income[[#This Row],[Date]])</f>
        <v>9</v>
      </c>
    </row>
    <row r="11" spans="1:6" x14ac:dyDescent="0.3">
      <c r="A11" s="2">
        <v>43404</v>
      </c>
      <c r="B11" t="s">
        <v>114</v>
      </c>
      <c r="C11">
        <v>6541</v>
      </c>
      <c r="E11">
        <f>YEAR(Income[[#This Row],[Date]])</f>
        <v>2018</v>
      </c>
      <c r="F11">
        <f>MONTH(Income[[#This Row],[Date]])</f>
        <v>10</v>
      </c>
    </row>
    <row r="12" spans="1:6" x14ac:dyDescent="0.3">
      <c r="A12" s="2">
        <v>43434</v>
      </c>
      <c r="B12" t="s">
        <v>114</v>
      </c>
      <c r="C12">
        <v>6304</v>
      </c>
      <c r="E12">
        <f>YEAR(Income[[#This Row],[Date]])</f>
        <v>2018</v>
      </c>
      <c r="F12">
        <f>MONTH(Income[[#This Row],[Date]])</f>
        <v>11</v>
      </c>
    </row>
    <row r="13" spans="1:6" x14ac:dyDescent="0.3">
      <c r="A13" s="2">
        <v>43465</v>
      </c>
      <c r="B13" t="s">
        <v>114</v>
      </c>
      <c r="C13">
        <v>6571</v>
      </c>
      <c r="E13">
        <f>YEAR(Income[[#This Row],[Date]])</f>
        <v>2018</v>
      </c>
      <c r="F13">
        <f>MONTH(Income[[#This Row],[Date]])</f>
        <v>12</v>
      </c>
    </row>
    <row r="14" spans="1:6" x14ac:dyDescent="0.3">
      <c r="A14" s="2">
        <v>43496</v>
      </c>
      <c r="B14" t="s">
        <v>114</v>
      </c>
      <c r="C14">
        <v>6523</v>
      </c>
      <c r="E14">
        <f>YEAR(Income[[#This Row],[Date]])</f>
        <v>2019</v>
      </c>
      <c r="F14">
        <f>MONTH(Income[[#This Row],[Date]])</f>
        <v>1</v>
      </c>
    </row>
    <row r="15" spans="1:6" x14ac:dyDescent="0.3">
      <c r="A15" s="2">
        <v>43524</v>
      </c>
      <c r="B15" t="s">
        <v>114</v>
      </c>
      <c r="C15">
        <v>6980</v>
      </c>
      <c r="E15">
        <f>YEAR(Income[[#This Row],[Date]])</f>
        <v>2019</v>
      </c>
      <c r="F15">
        <f>MONTH(Income[[#This Row],[Date]])</f>
        <v>2</v>
      </c>
    </row>
    <row r="16" spans="1:6" x14ac:dyDescent="0.3">
      <c r="A16" s="2">
        <v>43555</v>
      </c>
      <c r="B16" t="s">
        <v>114</v>
      </c>
      <c r="C16">
        <v>6865</v>
      </c>
      <c r="E16">
        <f>YEAR(Income[[#This Row],[Date]])</f>
        <v>2019</v>
      </c>
      <c r="F16" s="3">
        <f>MONTH(Income[[#This Row],[Date]])</f>
        <v>3</v>
      </c>
    </row>
    <row r="17" spans="1:11" x14ac:dyDescent="0.3">
      <c r="A17" s="2">
        <v>43585</v>
      </c>
      <c r="B17" t="s">
        <v>114</v>
      </c>
      <c r="C17">
        <v>6035</v>
      </c>
      <c r="E17">
        <f>YEAR(Income[[#This Row],[Date]])</f>
        <v>2019</v>
      </c>
      <c r="F17" s="3">
        <f>MONTH(Income[[#This Row],[Date]])</f>
        <v>4</v>
      </c>
    </row>
    <row r="18" spans="1:11" x14ac:dyDescent="0.3">
      <c r="A18" s="2">
        <v>43616</v>
      </c>
      <c r="B18" t="s">
        <v>114</v>
      </c>
      <c r="C18">
        <v>7005</v>
      </c>
      <c r="E18">
        <f>YEAR(Income[[#This Row],[Date]])</f>
        <v>2019</v>
      </c>
      <c r="F18" s="3">
        <f>MONTH(Income[[#This Row],[Date]])</f>
        <v>5</v>
      </c>
    </row>
    <row r="19" spans="1:11" x14ac:dyDescent="0.3">
      <c r="A19" s="2">
        <v>43646</v>
      </c>
      <c r="B19" t="s">
        <v>114</v>
      </c>
      <c r="C19">
        <v>6030</v>
      </c>
      <c r="E19">
        <f>YEAR(Income[[#This Row],[Date]])</f>
        <v>2019</v>
      </c>
      <c r="F19" s="3">
        <f>MONTH(Income[[#This Row],[Date]])</f>
        <v>6</v>
      </c>
    </row>
    <row r="20" spans="1:11" x14ac:dyDescent="0.3">
      <c r="A20" s="2">
        <v>43677</v>
      </c>
      <c r="B20" t="s">
        <v>114</v>
      </c>
      <c r="C20">
        <v>6115</v>
      </c>
      <c r="E20">
        <f>YEAR(Income[[#This Row],[Date]])</f>
        <v>2019</v>
      </c>
      <c r="F20" s="3">
        <f>MONTH(Income[[#This Row],[Date]])</f>
        <v>7</v>
      </c>
    </row>
    <row r="21" spans="1:11" x14ac:dyDescent="0.3">
      <c r="A21" s="2">
        <v>43708</v>
      </c>
      <c r="B21" t="s">
        <v>114</v>
      </c>
      <c r="C21">
        <v>6190</v>
      </c>
      <c r="E21">
        <f>YEAR(Income[[#This Row],[Date]])</f>
        <v>2019</v>
      </c>
      <c r="F21" s="3">
        <f>MONTH(Income[[#This Row],[Date]])</f>
        <v>8</v>
      </c>
    </row>
    <row r="22" spans="1:11" x14ac:dyDescent="0.3">
      <c r="A22" s="2">
        <v>43738</v>
      </c>
      <c r="B22" t="s">
        <v>114</v>
      </c>
      <c r="C22">
        <v>6935</v>
      </c>
      <c r="E22">
        <f>YEAR(Income[[#This Row],[Date]])</f>
        <v>2019</v>
      </c>
      <c r="F22" s="3">
        <f>MONTH(Income[[#This Row],[Date]])</f>
        <v>9</v>
      </c>
    </row>
    <row r="23" spans="1:11" x14ac:dyDescent="0.3">
      <c r="A23" s="2">
        <v>43769</v>
      </c>
      <c r="B23" t="s">
        <v>114</v>
      </c>
      <c r="C23">
        <v>6411</v>
      </c>
      <c r="E23">
        <f>YEAR(Income[[#This Row],[Date]])</f>
        <v>2019</v>
      </c>
      <c r="F23" s="3">
        <f>MONTH(Income[[#This Row],[Date]])</f>
        <v>10</v>
      </c>
    </row>
    <row r="24" spans="1:11" x14ac:dyDescent="0.3">
      <c r="A24" s="2">
        <v>43799</v>
      </c>
      <c r="B24" t="s">
        <v>114</v>
      </c>
      <c r="C24">
        <v>6155</v>
      </c>
      <c r="E24">
        <f>YEAR(Income[[#This Row],[Date]])</f>
        <v>2019</v>
      </c>
      <c r="F24" s="3">
        <f>MONTH(Income[[#This Row],[Date]])</f>
        <v>11</v>
      </c>
    </row>
    <row r="25" spans="1:11" x14ac:dyDescent="0.3">
      <c r="A25" s="2">
        <v>43830</v>
      </c>
      <c r="B25" t="s">
        <v>114</v>
      </c>
      <c r="C25">
        <v>6351</v>
      </c>
      <c r="E25">
        <f>YEAR(Income[[#This Row],[Date]])</f>
        <v>2019</v>
      </c>
      <c r="F25" s="3">
        <f>MONTH(Income[[#This Row],[Date]])</f>
        <v>12</v>
      </c>
    </row>
    <row r="26" spans="1:11" x14ac:dyDescent="0.3">
      <c r="A26" s="2">
        <v>43861</v>
      </c>
      <c r="B26" t="s">
        <v>114</v>
      </c>
      <c r="C26">
        <v>6862</v>
      </c>
      <c r="E26">
        <f>YEAR(Income[[#This Row],[Date]])</f>
        <v>2020</v>
      </c>
      <c r="F26" s="3">
        <f>MONTH(Income[[#This Row],[Date]])</f>
        <v>1</v>
      </c>
    </row>
    <row r="27" spans="1:11" x14ac:dyDescent="0.3">
      <c r="A27" s="2">
        <v>43889</v>
      </c>
      <c r="B27" t="s">
        <v>114</v>
      </c>
      <c r="C27">
        <v>6115</v>
      </c>
      <c r="E27">
        <f>YEAR(Income[[#This Row],[Date]])</f>
        <v>2020</v>
      </c>
      <c r="F27" s="3">
        <f>MONTH(Income[[#This Row],[Date]])</f>
        <v>2</v>
      </c>
    </row>
    <row r="28" spans="1:11" x14ac:dyDescent="0.3">
      <c r="A28" s="2">
        <v>43921</v>
      </c>
      <c r="B28" t="s">
        <v>114</v>
      </c>
      <c r="C28">
        <v>6566</v>
      </c>
      <c r="E28">
        <f>YEAR(Income[[#This Row],[Date]])</f>
        <v>2020</v>
      </c>
      <c r="F28" s="3">
        <f>MONTH(Income[[#This Row],[Date]])</f>
        <v>3</v>
      </c>
      <c r="K28" s="5"/>
    </row>
    <row r="29" spans="1:11" x14ac:dyDescent="0.3">
      <c r="A29" s="2">
        <v>43951</v>
      </c>
      <c r="B29" t="s">
        <v>114</v>
      </c>
      <c r="C29">
        <v>6117</v>
      </c>
      <c r="E29">
        <f>YEAR(Income[[#This Row],[Date]])</f>
        <v>2020</v>
      </c>
      <c r="F29" s="3">
        <f>MONTH(Income[[#This Row],[Date]])</f>
        <v>4</v>
      </c>
    </row>
    <row r="30" spans="1:11" x14ac:dyDescent="0.3">
      <c r="A30" s="2">
        <v>43982</v>
      </c>
      <c r="B30" t="s">
        <v>114</v>
      </c>
      <c r="C30">
        <v>6520</v>
      </c>
      <c r="E30">
        <f>YEAR(Income[[#This Row],[Date]])</f>
        <v>2020</v>
      </c>
      <c r="F30" s="3">
        <f>MONTH(Income[[#This Row],[Date]])</f>
        <v>5</v>
      </c>
    </row>
    <row r="31" spans="1:11" x14ac:dyDescent="0.3">
      <c r="A31" s="2">
        <v>44012</v>
      </c>
      <c r="B31" t="s">
        <v>114</v>
      </c>
      <c r="C31">
        <v>6126</v>
      </c>
      <c r="E31">
        <f>YEAR(Income[[#This Row],[Date]])</f>
        <v>2020</v>
      </c>
      <c r="F31" s="3">
        <f>MONTH(Income[[#This Row],[Date]])</f>
        <v>6</v>
      </c>
    </row>
    <row r="32" spans="1:11" x14ac:dyDescent="0.3">
      <c r="A32" s="2">
        <v>44043</v>
      </c>
      <c r="B32" t="s">
        <v>114</v>
      </c>
      <c r="C32">
        <v>6412</v>
      </c>
      <c r="E32">
        <f>YEAR(Income[[#This Row],[Date]])</f>
        <v>2020</v>
      </c>
      <c r="F32" s="3">
        <f>MONTH(Income[[#This Row],[Date]])</f>
        <v>7</v>
      </c>
    </row>
    <row r="33" spans="1:6" x14ac:dyDescent="0.3">
      <c r="A33" s="2">
        <v>44074</v>
      </c>
      <c r="B33" t="s">
        <v>114</v>
      </c>
      <c r="C33">
        <v>7075</v>
      </c>
      <c r="E33">
        <f>YEAR(Income[[#This Row],[Date]])</f>
        <v>2020</v>
      </c>
      <c r="F33" s="3">
        <f>MONTH(Income[[#This Row],[Date]])</f>
        <v>8</v>
      </c>
    </row>
    <row r="34" spans="1:6" x14ac:dyDescent="0.3">
      <c r="A34" s="2">
        <v>44104</v>
      </c>
      <c r="B34" t="s">
        <v>114</v>
      </c>
      <c r="C34">
        <v>6819</v>
      </c>
      <c r="E34">
        <f>YEAR(Income[[#This Row],[Date]])</f>
        <v>2020</v>
      </c>
      <c r="F34" s="3">
        <f>MONTH(Income[[#This Row],[Date]])</f>
        <v>9</v>
      </c>
    </row>
    <row r="35" spans="1:6" x14ac:dyDescent="0.3">
      <c r="A35" s="2">
        <v>44135</v>
      </c>
      <c r="B35" t="s">
        <v>114</v>
      </c>
      <c r="C35">
        <v>6115</v>
      </c>
      <c r="E35">
        <f>YEAR(Income[[#This Row],[Date]])</f>
        <v>2020</v>
      </c>
      <c r="F35" s="3">
        <f>MONTH(Income[[#This Row],[Date]])</f>
        <v>10</v>
      </c>
    </row>
    <row r="36" spans="1:6" x14ac:dyDescent="0.3">
      <c r="A36" s="2">
        <v>44165</v>
      </c>
      <c r="B36" t="s">
        <v>114</v>
      </c>
      <c r="C36">
        <v>6935</v>
      </c>
      <c r="E36">
        <f>YEAR(Income[[#This Row],[Date]])</f>
        <v>2020</v>
      </c>
      <c r="F36" s="3">
        <f>MONTH(Income[[#This Row],[Date]])</f>
        <v>11</v>
      </c>
    </row>
    <row r="37" spans="1:6" x14ac:dyDescent="0.3">
      <c r="A37" s="2">
        <v>44196</v>
      </c>
      <c r="B37" t="s">
        <v>114</v>
      </c>
      <c r="C37">
        <v>6190</v>
      </c>
      <c r="E37">
        <f>YEAR(Income[[#This Row],[Date]])</f>
        <v>2020</v>
      </c>
      <c r="F37" s="3">
        <f>MONTH(Income[[#This Row],[Date]])</f>
        <v>12</v>
      </c>
    </row>
    <row r="38" spans="1:6" x14ac:dyDescent="0.3">
      <c r="A38" s="1">
        <v>44227</v>
      </c>
      <c r="B38" t="s">
        <v>115</v>
      </c>
      <c r="C38">
        <v>2600</v>
      </c>
      <c r="E38">
        <f>YEAR(Income[[#This Row],[Date]])</f>
        <v>2021</v>
      </c>
      <c r="F38" s="3">
        <f>MONTH(Income[[#This Row],[Date]])</f>
        <v>1</v>
      </c>
    </row>
    <row r="39" spans="1:6" x14ac:dyDescent="0.3">
      <c r="A39" s="1">
        <v>44227</v>
      </c>
      <c r="B39" t="s">
        <v>116</v>
      </c>
      <c r="C39">
        <v>2700</v>
      </c>
      <c r="E39">
        <f>YEAR(Income[[#This Row],[Date]])</f>
        <v>2021</v>
      </c>
      <c r="F39" s="3">
        <f>MONTH(Income[[#This Row],[Date]])</f>
        <v>1</v>
      </c>
    </row>
    <row r="40" spans="1:6" x14ac:dyDescent="0.3">
      <c r="A40" s="1">
        <v>44227</v>
      </c>
      <c r="B40" t="s">
        <v>117</v>
      </c>
      <c r="C40">
        <v>300</v>
      </c>
      <c r="E40">
        <f>YEAR(Income[[#This Row],[Date]])</f>
        <v>2021</v>
      </c>
      <c r="F40" s="3">
        <f>MONTH(Income[[#This Row],[Date]])</f>
        <v>1</v>
      </c>
    </row>
    <row r="41" spans="1:6" x14ac:dyDescent="0.3">
      <c r="A41" s="1">
        <v>44227</v>
      </c>
      <c r="B41" t="s">
        <v>118</v>
      </c>
      <c r="C41">
        <v>882</v>
      </c>
      <c r="E41">
        <f>YEAR(Income[[#This Row],[Date]])</f>
        <v>2021</v>
      </c>
      <c r="F41" s="3">
        <f>MONTH(Income[[#This Row],[Date]])</f>
        <v>1</v>
      </c>
    </row>
    <row r="42" spans="1:6" x14ac:dyDescent="0.3">
      <c r="A42" s="1">
        <v>44255</v>
      </c>
      <c r="B42" t="s">
        <v>115</v>
      </c>
      <c r="C42">
        <v>2600</v>
      </c>
      <c r="E42">
        <f>YEAR(Income[[#This Row],[Date]])</f>
        <v>2021</v>
      </c>
      <c r="F42" s="3">
        <f>MONTH(Income[[#This Row],[Date]])</f>
        <v>2</v>
      </c>
    </row>
    <row r="43" spans="1:6" x14ac:dyDescent="0.3">
      <c r="A43" s="1">
        <v>44255</v>
      </c>
      <c r="B43" t="s">
        <v>116</v>
      </c>
      <c r="C43">
        <v>2600</v>
      </c>
      <c r="E43">
        <f>YEAR(Income[[#This Row],[Date]])</f>
        <v>2021</v>
      </c>
      <c r="F43" s="3">
        <f>MONTH(Income[[#This Row],[Date]])</f>
        <v>2</v>
      </c>
    </row>
    <row r="44" spans="1:6" x14ac:dyDescent="0.3">
      <c r="A44" s="1">
        <v>44255</v>
      </c>
      <c r="B44" t="s">
        <v>117</v>
      </c>
      <c r="C44">
        <v>300</v>
      </c>
      <c r="E44">
        <f>YEAR(Income[[#This Row],[Date]])</f>
        <v>2021</v>
      </c>
      <c r="F44" s="3">
        <f>MONTH(Income[[#This Row],[Date]])</f>
        <v>2</v>
      </c>
    </row>
    <row r="45" spans="1:6" x14ac:dyDescent="0.3">
      <c r="A45" s="1">
        <v>44255</v>
      </c>
      <c r="B45" t="s">
        <v>118</v>
      </c>
      <c r="C45">
        <v>411</v>
      </c>
      <c r="E45">
        <f>YEAR(Income[[#This Row],[Date]])</f>
        <v>2021</v>
      </c>
      <c r="F45" s="3">
        <f>MONTH(Income[[#This Row],[Date]])</f>
        <v>2</v>
      </c>
    </row>
  </sheetData>
  <phoneticPr fontId="4"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C283-DCAD-4176-AF48-AD111C5EFAA6}">
  <sheetPr>
    <tabColor theme="4" tint="0.59999389629810485"/>
  </sheetPr>
  <dimension ref="A1:F422"/>
  <sheetViews>
    <sheetView showGridLines="0" workbookViewId="0">
      <pane ySplit="1" topLeftCell="A2" activePane="bottomLeft" state="frozen"/>
      <selection pane="bottomLeft" activeCell="J15" sqref="J15"/>
    </sheetView>
  </sheetViews>
  <sheetFormatPr defaultRowHeight="14.4" x14ac:dyDescent="0.3"/>
  <cols>
    <col min="1" max="1" width="10.109375" bestFit="1" customWidth="1"/>
    <col min="2" max="2" width="14.21875" bestFit="1" customWidth="1"/>
    <col min="3" max="3" width="9.6640625" bestFit="1" customWidth="1"/>
    <col min="4" max="4" width="20.21875" bestFit="1" customWidth="1"/>
    <col min="5" max="5" width="6.88671875" bestFit="1" customWidth="1"/>
    <col min="6" max="6" width="8.6640625" bestFit="1" customWidth="1"/>
  </cols>
  <sheetData>
    <row r="1" spans="1:6" x14ac:dyDescent="0.3">
      <c r="A1" t="s">
        <v>0</v>
      </c>
      <c r="B1" t="s">
        <v>1</v>
      </c>
      <c r="C1" t="s">
        <v>2</v>
      </c>
      <c r="D1" t="s">
        <v>3</v>
      </c>
      <c r="E1" t="s">
        <v>4</v>
      </c>
      <c r="F1" t="s">
        <v>5</v>
      </c>
    </row>
    <row r="2" spans="1:6" x14ac:dyDescent="0.3">
      <c r="A2" s="1">
        <v>42579</v>
      </c>
      <c r="B2" t="s">
        <v>43</v>
      </c>
      <c r="C2">
        <v>53.8</v>
      </c>
      <c r="D2" t="s">
        <v>44</v>
      </c>
      <c r="E2">
        <f>YEAR(Expenses[[#This Row],[Date]])</f>
        <v>2016</v>
      </c>
      <c r="F2">
        <f>MONTH(Expenses[[#This Row],[Date]])</f>
        <v>7</v>
      </c>
    </row>
    <row r="3" spans="1:6" x14ac:dyDescent="0.3">
      <c r="A3" s="1">
        <v>42579</v>
      </c>
      <c r="B3" t="s">
        <v>45</v>
      </c>
      <c r="C3">
        <v>120</v>
      </c>
      <c r="D3" t="s">
        <v>46</v>
      </c>
      <c r="E3">
        <f>YEAR(Expenses[[#This Row],[Date]])</f>
        <v>2016</v>
      </c>
      <c r="F3">
        <f>MONTH(Expenses[[#This Row],[Date]])</f>
        <v>7</v>
      </c>
    </row>
    <row r="4" spans="1:6" x14ac:dyDescent="0.3">
      <c r="A4" s="1">
        <v>42579</v>
      </c>
      <c r="B4" t="s">
        <v>47</v>
      </c>
      <c r="C4">
        <v>191.3</v>
      </c>
      <c r="D4" t="s">
        <v>48</v>
      </c>
      <c r="E4">
        <f>YEAR(Expenses[[#This Row],[Date]])</f>
        <v>2016</v>
      </c>
      <c r="F4">
        <f>MONTH(Expenses[[#This Row],[Date]])</f>
        <v>7</v>
      </c>
    </row>
    <row r="5" spans="1:6" x14ac:dyDescent="0.3">
      <c r="A5" s="1">
        <v>42579</v>
      </c>
      <c r="B5" t="s">
        <v>43</v>
      </c>
      <c r="C5">
        <v>253</v>
      </c>
      <c r="D5" t="s">
        <v>49</v>
      </c>
      <c r="E5">
        <f>YEAR(Expenses[[#This Row],[Date]])</f>
        <v>2016</v>
      </c>
      <c r="F5">
        <f>MONTH(Expenses[[#This Row],[Date]])</f>
        <v>7</v>
      </c>
    </row>
    <row r="6" spans="1:6" x14ac:dyDescent="0.3">
      <c r="A6" s="1">
        <v>42579</v>
      </c>
      <c r="B6" t="s">
        <v>47</v>
      </c>
      <c r="C6">
        <v>456</v>
      </c>
      <c r="D6" t="s">
        <v>50</v>
      </c>
      <c r="E6">
        <f>YEAR(Expenses[[#This Row],[Date]])</f>
        <v>2016</v>
      </c>
      <c r="F6">
        <f>MONTH(Expenses[[#This Row],[Date]])</f>
        <v>7</v>
      </c>
    </row>
    <row r="7" spans="1:6" x14ac:dyDescent="0.3">
      <c r="A7" s="1">
        <v>42579</v>
      </c>
      <c r="B7" t="s">
        <v>45</v>
      </c>
      <c r="C7">
        <v>464.5</v>
      </c>
      <c r="D7" t="s">
        <v>51</v>
      </c>
      <c r="E7">
        <f>YEAR(Expenses[[#This Row],[Date]])</f>
        <v>2016</v>
      </c>
      <c r="F7">
        <f>MONTH(Expenses[[#This Row],[Date]])</f>
        <v>7</v>
      </c>
    </row>
    <row r="8" spans="1:6" x14ac:dyDescent="0.3">
      <c r="A8" s="1">
        <v>42579</v>
      </c>
      <c r="B8" t="s">
        <v>52</v>
      </c>
      <c r="C8">
        <v>624</v>
      </c>
      <c r="D8" t="s">
        <v>53</v>
      </c>
      <c r="E8">
        <f>YEAR(Expenses[[#This Row],[Date]])</f>
        <v>2016</v>
      </c>
      <c r="F8">
        <f>MONTH(Expenses[[#This Row],[Date]])</f>
        <v>7</v>
      </c>
    </row>
    <row r="9" spans="1:6" x14ac:dyDescent="0.3">
      <c r="A9" s="1">
        <v>42579</v>
      </c>
      <c r="B9" t="s">
        <v>54</v>
      </c>
      <c r="C9">
        <v>2203</v>
      </c>
      <c r="D9" t="s">
        <v>55</v>
      </c>
      <c r="E9">
        <f>YEAR(Expenses[[#This Row],[Date]])</f>
        <v>2016</v>
      </c>
      <c r="F9">
        <f>MONTH(Expenses[[#This Row],[Date]])</f>
        <v>7</v>
      </c>
    </row>
    <row r="10" spans="1:6" x14ac:dyDescent="0.3">
      <c r="A10" s="1">
        <v>42579</v>
      </c>
      <c r="B10" t="s">
        <v>47</v>
      </c>
      <c r="C10">
        <v>99.6</v>
      </c>
      <c r="D10" t="s">
        <v>56</v>
      </c>
      <c r="E10">
        <f>YEAR(Expenses[[#This Row],[Date]])</f>
        <v>2016</v>
      </c>
      <c r="F10">
        <f>MONTH(Expenses[[#This Row],[Date]])</f>
        <v>7</v>
      </c>
    </row>
    <row r="11" spans="1:6" x14ac:dyDescent="0.3">
      <c r="A11" s="1">
        <v>42579</v>
      </c>
      <c r="B11" t="s">
        <v>47</v>
      </c>
      <c r="C11">
        <v>340.8</v>
      </c>
      <c r="D11" t="s">
        <v>57</v>
      </c>
      <c r="E11">
        <f>YEAR(Expenses[[#This Row],[Date]])</f>
        <v>2016</v>
      </c>
      <c r="F11">
        <f>MONTH(Expenses[[#This Row],[Date]])</f>
        <v>7</v>
      </c>
    </row>
    <row r="12" spans="1:6" x14ac:dyDescent="0.3">
      <c r="A12" s="1">
        <v>42579</v>
      </c>
      <c r="B12" t="s">
        <v>47</v>
      </c>
      <c r="C12">
        <v>113.3</v>
      </c>
      <c r="D12" t="s">
        <v>48</v>
      </c>
      <c r="E12">
        <f>YEAR(Expenses[[#This Row],[Date]])</f>
        <v>2016</v>
      </c>
      <c r="F12">
        <f>MONTH(Expenses[[#This Row],[Date]])</f>
        <v>7</v>
      </c>
    </row>
    <row r="13" spans="1:6" x14ac:dyDescent="0.3">
      <c r="A13" s="1">
        <v>42610</v>
      </c>
      <c r="B13" t="s">
        <v>47</v>
      </c>
      <c r="C13">
        <v>250</v>
      </c>
      <c r="D13" t="s">
        <v>58</v>
      </c>
      <c r="E13">
        <f>YEAR(Expenses[[#This Row],[Date]])</f>
        <v>2016</v>
      </c>
      <c r="F13">
        <f>MONTH(Expenses[[#This Row],[Date]])</f>
        <v>8</v>
      </c>
    </row>
    <row r="14" spans="1:6" x14ac:dyDescent="0.3">
      <c r="A14" s="1">
        <v>42610</v>
      </c>
      <c r="B14" t="s">
        <v>47</v>
      </c>
      <c r="C14">
        <v>708.1</v>
      </c>
      <c r="D14" t="s">
        <v>59</v>
      </c>
      <c r="E14">
        <f>YEAR(Expenses[[#This Row],[Date]])</f>
        <v>2016</v>
      </c>
      <c r="F14">
        <f>MONTH(Expenses[[#This Row],[Date]])</f>
        <v>8</v>
      </c>
    </row>
    <row r="15" spans="1:6" x14ac:dyDescent="0.3">
      <c r="A15" s="1">
        <v>42610</v>
      </c>
      <c r="B15" t="s">
        <v>47</v>
      </c>
      <c r="C15">
        <v>120.45</v>
      </c>
      <c r="D15" t="s">
        <v>60</v>
      </c>
      <c r="E15">
        <f>YEAR(Expenses[[#This Row],[Date]])</f>
        <v>2016</v>
      </c>
      <c r="F15">
        <f>MONTH(Expenses[[#This Row],[Date]])</f>
        <v>8</v>
      </c>
    </row>
    <row r="16" spans="1:6" x14ac:dyDescent="0.3">
      <c r="A16" s="1">
        <v>42610</v>
      </c>
      <c r="B16" t="s">
        <v>47</v>
      </c>
      <c r="C16">
        <v>158.4</v>
      </c>
      <c r="D16" t="s">
        <v>58</v>
      </c>
      <c r="E16">
        <f>YEAR(Expenses[[#This Row],[Date]])</f>
        <v>2016</v>
      </c>
      <c r="F16">
        <f>MONTH(Expenses[[#This Row],[Date]])</f>
        <v>8</v>
      </c>
    </row>
    <row r="17" spans="1:6" x14ac:dyDescent="0.3">
      <c r="A17" s="1">
        <v>42610</v>
      </c>
      <c r="B17" t="s">
        <v>47</v>
      </c>
      <c r="C17">
        <v>158.6</v>
      </c>
      <c r="D17" t="s">
        <v>48</v>
      </c>
      <c r="E17">
        <f>YEAR(Expenses[[#This Row],[Date]])</f>
        <v>2016</v>
      </c>
      <c r="F17">
        <f>MONTH(Expenses[[#This Row],[Date]])</f>
        <v>8</v>
      </c>
    </row>
    <row r="18" spans="1:6" x14ac:dyDescent="0.3">
      <c r="A18" s="1">
        <v>42610</v>
      </c>
      <c r="B18" t="s">
        <v>43</v>
      </c>
      <c r="C18">
        <v>166.6</v>
      </c>
      <c r="D18" t="s">
        <v>49</v>
      </c>
      <c r="E18">
        <f>YEAR(Expenses[[#This Row],[Date]])</f>
        <v>2016</v>
      </c>
      <c r="F18">
        <f>MONTH(Expenses[[#This Row],[Date]])</f>
        <v>8</v>
      </c>
    </row>
    <row r="19" spans="1:6" x14ac:dyDescent="0.3">
      <c r="A19" s="1">
        <v>42610</v>
      </c>
      <c r="B19" t="s">
        <v>52</v>
      </c>
      <c r="C19">
        <v>624</v>
      </c>
      <c r="D19" t="s">
        <v>53</v>
      </c>
      <c r="E19">
        <f>YEAR(Expenses[[#This Row],[Date]])</f>
        <v>2016</v>
      </c>
      <c r="F19">
        <f>MONTH(Expenses[[#This Row],[Date]])</f>
        <v>8</v>
      </c>
    </row>
    <row r="20" spans="1:6" x14ac:dyDescent="0.3">
      <c r="A20" s="1">
        <v>42610</v>
      </c>
      <c r="B20" t="s">
        <v>52</v>
      </c>
      <c r="C20">
        <v>290</v>
      </c>
      <c r="D20" t="s">
        <v>53</v>
      </c>
      <c r="E20">
        <f>YEAR(Expenses[[#This Row],[Date]])</f>
        <v>2016</v>
      </c>
      <c r="F20">
        <f>MONTH(Expenses[[#This Row],[Date]])</f>
        <v>8</v>
      </c>
    </row>
    <row r="21" spans="1:6" x14ac:dyDescent="0.3">
      <c r="A21" s="1">
        <v>42610</v>
      </c>
      <c r="B21" t="s">
        <v>54</v>
      </c>
      <c r="C21">
        <v>2203</v>
      </c>
      <c r="D21" t="s">
        <v>55</v>
      </c>
      <c r="E21">
        <f>YEAR(Expenses[[#This Row],[Date]])</f>
        <v>2016</v>
      </c>
      <c r="F21">
        <f>MONTH(Expenses[[#This Row],[Date]])</f>
        <v>8</v>
      </c>
    </row>
    <row r="22" spans="1:6" x14ac:dyDescent="0.3">
      <c r="A22" s="1">
        <v>42641</v>
      </c>
      <c r="B22" t="s">
        <v>43</v>
      </c>
      <c r="C22">
        <v>4.3</v>
      </c>
      <c r="D22" t="s">
        <v>61</v>
      </c>
      <c r="E22">
        <f>YEAR(Expenses[[#This Row],[Date]])</f>
        <v>2016</v>
      </c>
      <c r="F22">
        <f>MONTH(Expenses[[#This Row],[Date]])</f>
        <v>9</v>
      </c>
    </row>
    <row r="23" spans="1:6" x14ac:dyDescent="0.3">
      <c r="A23" s="1">
        <v>42641</v>
      </c>
      <c r="B23" t="s">
        <v>47</v>
      </c>
      <c r="C23">
        <v>103.4</v>
      </c>
      <c r="D23" t="s">
        <v>60</v>
      </c>
      <c r="E23">
        <f>YEAR(Expenses[[#This Row],[Date]])</f>
        <v>2016</v>
      </c>
      <c r="F23">
        <f>MONTH(Expenses[[#This Row],[Date]])</f>
        <v>9</v>
      </c>
    </row>
    <row r="24" spans="1:6" x14ac:dyDescent="0.3">
      <c r="A24" s="1">
        <v>42641</v>
      </c>
      <c r="B24" t="s">
        <v>45</v>
      </c>
      <c r="C24">
        <v>128</v>
      </c>
      <c r="D24" t="s">
        <v>46</v>
      </c>
      <c r="E24">
        <f>YEAR(Expenses[[#This Row],[Date]])</f>
        <v>2016</v>
      </c>
      <c r="F24">
        <f>MONTH(Expenses[[#This Row],[Date]])</f>
        <v>9</v>
      </c>
    </row>
    <row r="25" spans="1:6" x14ac:dyDescent="0.3">
      <c r="A25" s="1">
        <v>42641</v>
      </c>
      <c r="B25" t="s">
        <v>43</v>
      </c>
      <c r="C25">
        <v>326.85000000000002</v>
      </c>
      <c r="D25" t="s">
        <v>49</v>
      </c>
      <c r="E25">
        <f>YEAR(Expenses[[#This Row],[Date]])</f>
        <v>2016</v>
      </c>
      <c r="F25">
        <f>MONTH(Expenses[[#This Row],[Date]])</f>
        <v>9</v>
      </c>
    </row>
    <row r="26" spans="1:6" x14ac:dyDescent="0.3">
      <c r="A26" s="1">
        <v>42641</v>
      </c>
      <c r="B26" t="s">
        <v>52</v>
      </c>
      <c r="C26">
        <v>624</v>
      </c>
      <c r="D26" t="s">
        <v>53</v>
      </c>
      <c r="E26">
        <f>YEAR(Expenses[[#This Row],[Date]])</f>
        <v>2016</v>
      </c>
      <c r="F26">
        <f>MONTH(Expenses[[#This Row],[Date]])</f>
        <v>9</v>
      </c>
    </row>
    <row r="27" spans="1:6" x14ac:dyDescent="0.3">
      <c r="A27" s="1">
        <v>42641</v>
      </c>
      <c r="B27" t="s">
        <v>54</v>
      </c>
      <c r="C27">
        <v>2203</v>
      </c>
      <c r="D27" t="s">
        <v>55</v>
      </c>
      <c r="E27">
        <f>YEAR(Expenses[[#This Row],[Date]])</f>
        <v>2016</v>
      </c>
      <c r="F27">
        <f>MONTH(Expenses[[#This Row],[Date]])</f>
        <v>9</v>
      </c>
    </row>
    <row r="28" spans="1:6" x14ac:dyDescent="0.3">
      <c r="A28" s="1">
        <v>42672</v>
      </c>
      <c r="B28" t="s">
        <v>47</v>
      </c>
      <c r="C28">
        <v>20.45</v>
      </c>
      <c r="D28" t="s">
        <v>62</v>
      </c>
      <c r="E28">
        <f>YEAR(Expenses[[#This Row],[Date]])</f>
        <v>2016</v>
      </c>
      <c r="F28">
        <f>MONTH(Expenses[[#This Row],[Date]])</f>
        <v>10</v>
      </c>
    </row>
    <row r="29" spans="1:6" x14ac:dyDescent="0.3">
      <c r="A29" s="1">
        <v>42672</v>
      </c>
      <c r="B29" t="s">
        <v>43</v>
      </c>
      <c r="C29">
        <v>152.80000000000001</v>
      </c>
      <c r="D29" t="s">
        <v>49</v>
      </c>
      <c r="E29">
        <f>YEAR(Expenses[[#This Row],[Date]])</f>
        <v>2016</v>
      </c>
      <c r="F29">
        <f>MONTH(Expenses[[#This Row],[Date]])</f>
        <v>10</v>
      </c>
    </row>
    <row r="30" spans="1:6" x14ac:dyDescent="0.3">
      <c r="A30" s="1">
        <v>42672</v>
      </c>
      <c r="B30" t="s">
        <v>47</v>
      </c>
      <c r="C30">
        <v>136</v>
      </c>
      <c r="D30" t="s">
        <v>63</v>
      </c>
      <c r="E30">
        <f>YEAR(Expenses[[#This Row],[Date]])</f>
        <v>2016</v>
      </c>
      <c r="F30">
        <f>MONTH(Expenses[[#This Row],[Date]])</f>
        <v>10</v>
      </c>
    </row>
    <row r="31" spans="1:6" x14ac:dyDescent="0.3">
      <c r="A31" s="1">
        <v>42672</v>
      </c>
      <c r="B31" t="s">
        <v>47</v>
      </c>
      <c r="C31">
        <v>214.7</v>
      </c>
      <c r="D31" t="s">
        <v>64</v>
      </c>
      <c r="E31">
        <f>YEAR(Expenses[[#This Row],[Date]])</f>
        <v>2016</v>
      </c>
      <c r="F31">
        <f>MONTH(Expenses[[#This Row],[Date]])</f>
        <v>10</v>
      </c>
    </row>
    <row r="32" spans="1:6" x14ac:dyDescent="0.3">
      <c r="A32" s="1">
        <v>42672</v>
      </c>
      <c r="B32" t="s">
        <v>65</v>
      </c>
      <c r="C32">
        <v>494</v>
      </c>
      <c r="D32" t="s">
        <v>66</v>
      </c>
      <c r="E32">
        <f>YEAR(Expenses[[#This Row],[Date]])</f>
        <v>2016</v>
      </c>
      <c r="F32">
        <f>MONTH(Expenses[[#This Row],[Date]])</f>
        <v>10</v>
      </c>
    </row>
    <row r="33" spans="1:6" x14ac:dyDescent="0.3">
      <c r="A33" s="1">
        <v>42672</v>
      </c>
      <c r="B33" t="s">
        <v>52</v>
      </c>
      <c r="C33">
        <v>624</v>
      </c>
      <c r="D33" t="s">
        <v>53</v>
      </c>
      <c r="E33">
        <f>YEAR(Expenses[[#This Row],[Date]])</f>
        <v>2016</v>
      </c>
      <c r="F33">
        <f>MONTH(Expenses[[#This Row],[Date]])</f>
        <v>10</v>
      </c>
    </row>
    <row r="34" spans="1:6" x14ac:dyDescent="0.3">
      <c r="A34" s="1">
        <v>42672</v>
      </c>
      <c r="B34" t="s">
        <v>54</v>
      </c>
      <c r="C34">
        <v>2203</v>
      </c>
      <c r="D34" t="s">
        <v>55</v>
      </c>
      <c r="E34">
        <f>YEAR(Expenses[[#This Row],[Date]])</f>
        <v>2016</v>
      </c>
      <c r="F34">
        <f>MONTH(Expenses[[#This Row],[Date]])</f>
        <v>10</v>
      </c>
    </row>
    <row r="35" spans="1:6" x14ac:dyDescent="0.3">
      <c r="A35" s="1">
        <v>42703</v>
      </c>
      <c r="B35" t="s">
        <v>65</v>
      </c>
      <c r="C35">
        <v>93</v>
      </c>
      <c r="D35" t="s">
        <v>67</v>
      </c>
      <c r="E35">
        <f>YEAR(Expenses[[#This Row],[Date]])</f>
        <v>2016</v>
      </c>
      <c r="F35">
        <f>MONTH(Expenses[[#This Row],[Date]])</f>
        <v>11</v>
      </c>
    </row>
    <row r="36" spans="1:6" x14ac:dyDescent="0.3">
      <c r="A36" s="1">
        <v>42703</v>
      </c>
      <c r="B36" t="s">
        <v>47</v>
      </c>
      <c r="C36">
        <v>103.4</v>
      </c>
      <c r="D36" t="s">
        <v>60</v>
      </c>
      <c r="E36">
        <f>YEAR(Expenses[[#This Row],[Date]])</f>
        <v>2016</v>
      </c>
      <c r="F36">
        <f>MONTH(Expenses[[#This Row],[Date]])</f>
        <v>11</v>
      </c>
    </row>
    <row r="37" spans="1:6" x14ac:dyDescent="0.3">
      <c r="A37" s="1">
        <v>42703</v>
      </c>
      <c r="B37" t="s">
        <v>47</v>
      </c>
      <c r="C37">
        <v>103.4</v>
      </c>
      <c r="D37" t="s">
        <v>60</v>
      </c>
      <c r="E37">
        <f>YEAR(Expenses[[#This Row],[Date]])</f>
        <v>2016</v>
      </c>
      <c r="F37">
        <f>MONTH(Expenses[[#This Row],[Date]])</f>
        <v>11</v>
      </c>
    </row>
    <row r="38" spans="1:6" x14ac:dyDescent="0.3">
      <c r="A38" s="1">
        <v>42703</v>
      </c>
      <c r="B38" t="s">
        <v>47</v>
      </c>
      <c r="C38">
        <v>136</v>
      </c>
      <c r="D38" t="s">
        <v>63</v>
      </c>
      <c r="E38">
        <f>YEAR(Expenses[[#This Row],[Date]])</f>
        <v>2016</v>
      </c>
      <c r="F38">
        <f>MONTH(Expenses[[#This Row],[Date]])</f>
        <v>11</v>
      </c>
    </row>
    <row r="39" spans="1:6" x14ac:dyDescent="0.3">
      <c r="A39" s="1">
        <v>42703</v>
      </c>
      <c r="B39" t="s">
        <v>45</v>
      </c>
      <c r="C39">
        <v>152</v>
      </c>
      <c r="D39" t="s">
        <v>46</v>
      </c>
      <c r="E39">
        <f>YEAR(Expenses[[#This Row],[Date]])</f>
        <v>2016</v>
      </c>
      <c r="F39">
        <f>MONTH(Expenses[[#This Row],[Date]])</f>
        <v>11</v>
      </c>
    </row>
    <row r="40" spans="1:6" x14ac:dyDescent="0.3">
      <c r="A40" s="1">
        <v>42703</v>
      </c>
      <c r="B40" t="s">
        <v>47</v>
      </c>
      <c r="C40">
        <v>300.35000000000002</v>
      </c>
      <c r="D40" t="s">
        <v>68</v>
      </c>
      <c r="E40">
        <f>YEAR(Expenses[[#This Row],[Date]])</f>
        <v>2016</v>
      </c>
      <c r="F40">
        <f>MONTH(Expenses[[#This Row],[Date]])</f>
        <v>11</v>
      </c>
    </row>
    <row r="41" spans="1:6" x14ac:dyDescent="0.3">
      <c r="A41" s="1">
        <v>42703</v>
      </c>
      <c r="B41" t="s">
        <v>43</v>
      </c>
      <c r="C41">
        <v>332.1</v>
      </c>
      <c r="D41" t="s">
        <v>49</v>
      </c>
      <c r="E41">
        <f>YEAR(Expenses[[#This Row],[Date]])</f>
        <v>2016</v>
      </c>
      <c r="F41">
        <f>MONTH(Expenses[[#This Row],[Date]])</f>
        <v>11</v>
      </c>
    </row>
    <row r="42" spans="1:6" x14ac:dyDescent="0.3">
      <c r="A42" s="1">
        <v>42703</v>
      </c>
      <c r="B42" t="s">
        <v>52</v>
      </c>
      <c r="C42">
        <v>624</v>
      </c>
      <c r="D42" t="s">
        <v>53</v>
      </c>
      <c r="E42">
        <f>YEAR(Expenses[[#This Row],[Date]])</f>
        <v>2016</v>
      </c>
      <c r="F42">
        <f>MONTH(Expenses[[#This Row],[Date]])</f>
        <v>11</v>
      </c>
    </row>
    <row r="43" spans="1:6" x14ac:dyDescent="0.3">
      <c r="A43" s="1">
        <v>42703</v>
      </c>
      <c r="B43" t="s">
        <v>52</v>
      </c>
      <c r="C43">
        <v>420.6</v>
      </c>
      <c r="D43" t="s">
        <v>69</v>
      </c>
      <c r="E43">
        <f>YEAR(Expenses[[#This Row],[Date]])</f>
        <v>2016</v>
      </c>
      <c r="F43">
        <f>MONTH(Expenses[[#This Row],[Date]])</f>
        <v>11</v>
      </c>
    </row>
    <row r="44" spans="1:6" x14ac:dyDescent="0.3">
      <c r="A44" s="1">
        <v>42703</v>
      </c>
      <c r="B44" t="s">
        <v>54</v>
      </c>
      <c r="C44">
        <v>2203</v>
      </c>
      <c r="D44" t="s">
        <v>55</v>
      </c>
      <c r="E44">
        <f>YEAR(Expenses[[#This Row],[Date]])</f>
        <v>2016</v>
      </c>
      <c r="F44">
        <f>MONTH(Expenses[[#This Row],[Date]])</f>
        <v>11</v>
      </c>
    </row>
    <row r="45" spans="1:6" x14ac:dyDescent="0.3">
      <c r="A45" s="1">
        <v>42763</v>
      </c>
      <c r="B45" t="s">
        <v>43</v>
      </c>
      <c r="C45">
        <v>47.3</v>
      </c>
      <c r="D45" t="s">
        <v>44</v>
      </c>
      <c r="E45">
        <f>YEAR(Expenses[[#This Row],[Date]])</f>
        <v>2017</v>
      </c>
      <c r="F45">
        <f>MONTH(Expenses[[#This Row],[Date]])</f>
        <v>1</v>
      </c>
    </row>
    <row r="46" spans="1:6" x14ac:dyDescent="0.3">
      <c r="A46" s="1">
        <v>42763</v>
      </c>
      <c r="B46" t="s">
        <v>45</v>
      </c>
      <c r="C46">
        <v>136</v>
      </c>
      <c r="D46" t="s">
        <v>46</v>
      </c>
      <c r="E46">
        <f>YEAR(Expenses[[#This Row],[Date]])</f>
        <v>2017</v>
      </c>
      <c r="F46">
        <f>MONTH(Expenses[[#This Row],[Date]])</f>
        <v>1</v>
      </c>
    </row>
    <row r="47" spans="1:6" x14ac:dyDescent="0.3">
      <c r="A47" s="1">
        <v>42763</v>
      </c>
      <c r="B47" t="s">
        <v>43</v>
      </c>
      <c r="C47">
        <v>305.39999999999998</v>
      </c>
      <c r="D47" t="s">
        <v>49</v>
      </c>
      <c r="E47">
        <f>YEAR(Expenses[[#This Row],[Date]])</f>
        <v>2017</v>
      </c>
      <c r="F47">
        <f>MONTH(Expenses[[#This Row],[Date]])</f>
        <v>1</v>
      </c>
    </row>
    <row r="48" spans="1:6" x14ac:dyDescent="0.3">
      <c r="A48" s="1">
        <v>42763</v>
      </c>
      <c r="B48" t="s">
        <v>47</v>
      </c>
      <c r="C48">
        <v>188.65</v>
      </c>
      <c r="D48" t="s">
        <v>56</v>
      </c>
      <c r="E48">
        <f>YEAR(Expenses[[#This Row],[Date]])</f>
        <v>2017</v>
      </c>
      <c r="F48">
        <f>MONTH(Expenses[[#This Row],[Date]])</f>
        <v>1</v>
      </c>
    </row>
    <row r="49" spans="1:6" x14ac:dyDescent="0.3">
      <c r="A49" s="1">
        <v>42763</v>
      </c>
      <c r="B49" t="s">
        <v>52</v>
      </c>
      <c r="C49">
        <v>451.1</v>
      </c>
      <c r="D49" t="s">
        <v>70</v>
      </c>
      <c r="E49">
        <f>YEAR(Expenses[[#This Row],[Date]])</f>
        <v>2017</v>
      </c>
      <c r="F49">
        <f>MONTH(Expenses[[#This Row],[Date]])</f>
        <v>1</v>
      </c>
    </row>
    <row r="50" spans="1:6" x14ac:dyDescent="0.3">
      <c r="A50" s="1">
        <v>42763</v>
      </c>
      <c r="B50" t="s">
        <v>54</v>
      </c>
      <c r="C50">
        <v>2203</v>
      </c>
      <c r="D50" t="s">
        <v>55</v>
      </c>
      <c r="E50">
        <f>YEAR(Expenses[[#This Row],[Date]])</f>
        <v>2017</v>
      </c>
      <c r="F50">
        <f>MONTH(Expenses[[#This Row],[Date]])</f>
        <v>1</v>
      </c>
    </row>
    <row r="51" spans="1:6" x14ac:dyDescent="0.3">
      <c r="A51" s="1">
        <v>42763</v>
      </c>
      <c r="B51" t="s">
        <v>43</v>
      </c>
      <c r="C51">
        <v>142.19999999999999</v>
      </c>
      <c r="D51" t="s">
        <v>49</v>
      </c>
      <c r="E51">
        <f>YEAR(Expenses[[#This Row],[Date]])</f>
        <v>2017</v>
      </c>
      <c r="F51">
        <f>MONTH(Expenses[[#This Row],[Date]])</f>
        <v>1</v>
      </c>
    </row>
    <row r="52" spans="1:6" x14ac:dyDescent="0.3">
      <c r="A52" s="1">
        <v>42794</v>
      </c>
      <c r="B52" t="s">
        <v>65</v>
      </c>
      <c r="C52">
        <v>30</v>
      </c>
      <c r="D52" t="s">
        <v>71</v>
      </c>
      <c r="E52">
        <f>YEAR(Expenses[[#This Row],[Date]])</f>
        <v>2017</v>
      </c>
      <c r="F52">
        <f>MONTH(Expenses[[#This Row],[Date]])</f>
        <v>2</v>
      </c>
    </row>
    <row r="53" spans="1:6" x14ac:dyDescent="0.3">
      <c r="A53" s="1">
        <v>42794</v>
      </c>
      <c r="B53" t="s">
        <v>72</v>
      </c>
      <c r="C53">
        <v>61.45</v>
      </c>
      <c r="D53" t="s">
        <v>73</v>
      </c>
      <c r="E53">
        <f>YEAR(Expenses[[#This Row],[Date]])</f>
        <v>2017</v>
      </c>
      <c r="F53">
        <f>MONTH(Expenses[[#This Row],[Date]])</f>
        <v>2</v>
      </c>
    </row>
    <row r="54" spans="1:6" x14ac:dyDescent="0.3">
      <c r="A54" s="1">
        <v>42794</v>
      </c>
      <c r="B54" t="s">
        <v>45</v>
      </c>
      <c r="C54">
        <v>72</v>
      </c>
      <c r="D54" t="s">
        <v>46</v>
      </c>
      <c r="E54">
        <f>YEAR(Expenses[[#This Row],[Date]])</f>
        <v>2017</v>
      </c>
      <c r="F54">
        <f>MONTH(Expenses[[#This Row],[Date]])</f>
        <v>2</v>
      </c>
    </row>
    <row r="55" spans="1:6" x14ac:dyDescent="0.3">
      <c r="A55" s="1">
        <v>42794</v>
      </c>
      <c r="B55" t="s">
        <v>43</v>
      </c>
      <c r="C55">
        <v>169.5</v>
      </c>
      <c r="D55" t="s">
        <v>49</v>
      </c>
      <c r="E55">
        <f>YEAR(Expenses[[#This Row],[Date]])</f>
        <v>2017</v>
      </c>
      <c r="F55">
        <f>MONTH(Expenses[[#This Row],[Date]])</f>
        <v>2</v>
      </c>
    </row>
    <row r="56" spans="1:6" x14ac:dyDescent="0.3">
      <c r="A56" s="1">
        <v>42794</v>
      </c>
      <c r="B56" t="s">
        <v>72</v>
      </c>
      <c r="C56">
        <v>170</v>
      </c>
      <c r="D56" t="s">
        <v>74</v>
      </c>
      <c r="E56">
        <f>YEAR(Expenses[[#This Row],[Date]])</f>
        <v>2017</v>
      </c>
      <c r="F56">
        <f>MONTH(Expenses[[#This Row],[Date]])</f>
        <v>2</v>
      </c>
    </row>
    <row r="57" spans="1:6" x14ac:dyDescent="0.3">
      <c r="A57" s="1">
        <v>42794</v>
      </c>
      <c r="B57" t="s">
        <v>43</v>
      </c>
      <c r="C57">
        <v>193.5</v>
      </c>
      <c r="D57" t="s">
        <v>49</v>
      </c>
      <c r="E57">
        <f>YEAR(Expenses[[#This Row],[Date]])</f>
        <v>2017</v>
      </c>
      <c r="F57">
        <f>MONTH(Expenses[[#This Row],[Date]])</f>
        <v>2</v>
      </c>
    </row>
    <row r="58" spans="1:6" x14ac:dyDescent="0.3">
      <c r="A58" s="1">
        <v>42794</v>
      </c>
      <c r="B58" t="s">
        <v>45</v>
      </c>
      <c r="C58">
        <v>200</v>
      </c>
      <c r="D58" t="s">
        <v>75</v>
      </c>
      <c r="E58">
        <f>YEAR(Expenses[[#This Row],[Date]])</f>
        <v>2017</v>
      </c>
      <c r="F58">
        <f>MONTH(Expenses[[#This Row],[Date]])</f>
        <v>2</v>
      </c>
    </row>
    <row r="59" spans="1:6" x14ac:dyDescent="0.3">
      <c r="A59" s="1">
        <v>42794</v>
      </c>
      <c r="B59" t="s">
        <v>45</v>
      </c>
      <c r="C59">
        <v>230</v>
      </c>
      <c r="D59" t="s">
        <v>76</v>
      </c>
      <c r="E59">
        <f>YEAR(Expenses[[#This Row],[Date]])</f>
        <v>2017</v>
      </c>
      <c r="F59">
        <f>MONTH(Expenses[[#This Row],[Date]])</f>
        <v>2</v>
      </c>
    </row>
    <row r="60" spans="1:6" x14ac:dyDescent="0.3">
      <c r="A60" s="1">
        <v>42794</v>
      </c>
      <c r="B60" t="s">
        <v>47</v>
      </c>
      <c r="C60">
        <v>233.6</v>
      </c>
      <c r="D60" t="s">
        <v>48</v>
      </c>
      <c r="E60">
        <f>YEAR(Expenses[[#This Row],[Date]])</f>
        <v>2017</v>
      </c>
      <c r="F60">
        <f>MONTH(Expenses[[#This Row],[Date]])</f>
        <v>2</v>
      </c>
    </row>
    <row r="61" spans="1:6" x14ac:dyDescent="0.3">
      <c r="A61" s="1">
        <v>42794</v>
      </c>
      <c r="B61" t="s">
        <v>45</v>
      </c>
      <c r="C61">
        <v>670</v>
      </c>
      <c r="D61" t="s">
        <v>51</v>
      </c>
      <c r="E61">
        <f>YEAR(Expenses[[#This Row],[Date]])</f>
        <v>2017</v>
      </c>
      <c r="F61">
        <f>MONTH(Expenses[[#This Row],[Date]])</f>
        <v>2</v>
      </c>
    </row>
    <row r="62" spans="1:6" x14ac:dyDescent="0.3">
      <c r="A62" s="1">
        <v>42794</v>
      </c>
      <c r="B62" t="s">
        <v>54</v>
      </c>
      <c r="C62">
        <v>2203</v>
      </c>
      <c r="D62" t="s">
        <v>55</v>
      </c>
      <c r="E62">
        <f>YEAR(Expenses[[#This Row],[Date]])</f>
        <v>2017</v>
      </c>
      <c r="F62">
        <f>MONTH(Expenses[[#This Row],[Date]])</f>
        <v>2</v>
      </c>
    </row>
    <row r="63" spans="1:6" x14ac:dyDescent="0.3">
      <c r="A63" s="1">
        <v>42824</v>
      </c>
      <c r="B63" t="s">
        <v>72</v>
      </c>
      <c r="C63">
        <v>30</v>
      </c>
      <c r="D63" t="s">
        <v>74</v>
      </c>
      <c r="E63">
        <f>YEAR(Expenses[[#This Row],[Date]])</f>
        <v>2017</v>
      </c>
      <c r="F63">
        <f>MONTH(Expenses[[#This Row],[Date]])</f>
        <v>3</v>
      </c>
    </row>
    <row r="64" spans="1:6" x14ac:dyDescent="0.3">
      <c r="A64" s="1">
        <v>42824</v>
      </c>
      <c r="B64" t="s">
        <v>45</v>
      </c>
      <c r="C64">
        <v>96</v>
      </c>
      <c r="D64" t="s">
        <v>46</v>
      </c>
      <c r="E64">
        <f>YEAR(Expenses[[#This Row],[Date]])</f>
        <v>2017</v>
      </c>
      <c r="F64">
        <f>MONTH(Expenses[[#This Row],[Date]])</f>
        <v>3</v>
      </c>
    </row>
    <row r="65" spans="1:6" x14ac:dyDescent="0.3">
      <c r="A65" s="1">
        <v>42824</v>
      </c>
      <c r="B65" t="s">
        <v>47</v>
      </c>
      <c r="C65">
        <v>103.4</v>
      </c>
      <c r="D65" t="s">
        <v>60</v>
      </c>
      <c r="E65">
        <f>YEAR(Expenses[[#This Row],[Date]])</f>
        <v>2017</v>
      </c>
      <c r="F65">
        <f>MONTH(Expenses[[#This Row],[Date]])</f>
        <v>3</v>
      </c>
    </row>
    <row r="66" spans="1:6" x14ac:dyDescent="0.3">
      <c r="A66" s="1">
        <v>42824</v>
      </c>
      <c r="B66" t="s">
        <v>43</v>
      </c>
      <c r="C66">
        <v>166.65</v>
      </c>
      <c r="D66" t="s">
        <v>49</v>
      </c>
      <c r="E66">
        <f>YEAR(Expenses[[#This Row],[Date]])</f>
        <v>2017</v>
      </c>
      <c r="F66">
        <f>MONTH(Expenses[[#This Row],[Date]])</f>
        <v>3</v>
      </c>
    </row>
    <row r="67" spans="1:6" x14ac:dyDescent="0.3">
      <c r="A67" s="1">
        <v>42824</v>
      </c>
      <c r="B67" t="s">
        <v>52</v>
      </c>
      <c r="C67">
        <v>645.85</v>
      </c>
      <c r="D67" t="s">
        <v>53</v>
      </c>
      <c r="E67">
        <f>YEAR(Expenses[[#This Row],[Date]])</f>
        <v>2017</v>
      </c>
      <c r="F67">
        <f>MONTH(Expenses[[#This Row],[Date]])</f>
        <v>3</v>
      </c>
    </row>
    <row r="68" spans="1:6" x14ac:dyDescent="0.3">
      <c r="A68" s="1">
        <v>42824</v>
      </c>
      <c r="B68" t="s">
        <v>54</v>
      </c>
      <c r="C68">
        <v>2203</v>
      </c>
      <c r="D68" t="s">
        <v>55</v>
      </c>
      <c r="E68">
        <f>YEAR(Expenses[[#This Row],[Date]])</f>
        <v>2017</v>
      </c>
      <c r="F68">
        <f>MONTH(Expenses[[#This Row],[Date]])</f>
        <v>3</v>
      </c>
    </row>
    <row r="69" spans="1:6" x14ac:dyDescent="0.3">
      <c r="A69" s="1">
        <v>42855</v>
      </c>
      <c r="B69" t="s">
        <v>52</v>
      </c>
      <c r="C69">
        <v>74</v>
      </c>
      <c r="D69" t="s">
        <v>53</v>
      </c>
      <c r="E69">
        <f>YEAR(Expenses[[#This Row],[Date]])</f>
        <v>2017</v>
      </c>
      <c r="F69">
        <f>MONTH(Expenses[[#This Row],[Date]])</f>
        <v>4</v>
      </c>
    </row>
    <row r="70" spans="1:6" x14ac:dyDescent="0.3">
      <c r="A70" s="1">
        <v>42855</v>
      </c>
      <c r="B70" t="s">
        <v>43</v>
      </c>
      <c r="C70">
        <v>150.69999999999999</v>
      </c>
      <c r="D70" t="s">
        <v>49</v>
      </c>
      <c r="E70">
        <f>YEAR(Expenses[[#This Row],[Date]])</f>
        <v>2017</v>
      </c>
      <c r="F70">
        <f>MONTH(Expenses[[#This Row],[Date]])</f>
        <v>4</v>
      </c>
    </row>
    <row r="71" spans="1:6" x14ac:dyDescent="0.3">
      <c r="A71" s="1">
        <v>42855</v>
      </c>
      <c r="B71" t="s">
        <v>43</v>
      </c>
      <c r="C71">
        <v>147.4</v>
      </c>
      <c r="D71" t="s">
        <v>49</v>
      </c>
      <c r="E71">
        <f>YEAR(Expenses[[#This Row],[Date]])</f>
        <v>2017</v>
      </c>
      <c r="F71">
        <f>MONTH(Expenses[[#This Row],[Date]])</f>
        <v>4</v>
      </c>
    </row>
    <row r="72" spans="1:6" x14ac:dyDescent="0.3">
      <c r="A72" s="1">
        <v>42855</v>
      </c>
      <c r="B72" t="s">
        <v>45</v>
      </c>
      <c r="C72">
        <v>96</v>
      </c>
      <c r="D72" t="s">
        <v>46</v>
      </c>
      <c r="E72">
        <f>YEAR(Expenses[[#This Row],[Date]])</f>
        <v>2017</v>
      </c>
      <c r="F72">
        <f>MONTH(Expenses[[#This Row],[Date]])</f>
        <v>4</v>
      </c>
    </row>
    <row r="73" spans="1:6" x14ac:dyDescent="0.3">
      <c r="A73" s="1">
        <v>42855</v>
      </c>
      <c r="B73" t="s">
        <v>47</v>
      </c>
      <c r="C73">
        <v>103.4</v>
      </c>
      <c r="D73" t="s">
        <v>60</v>
      </c>
      <c r="E73">
        <f>YEAR(Expenses[[#This Row],[Date]])</f>
        <v>2017</v>
      </c>
      <c r="F73">
        <f>MONTH(Expenses[[#This Row],[Date]])</f>
        <v>4</v>
      </c>
    </row>
    <row r="74" spans="1:6" x14ac:dyDescent="0.3">
      <c r="A74" s="1">
        <v>42855</v>
      </c>
      <c r="B74" t="s">
        <v>45</v>
      </c>
      <c r="C74">
        <v>455</v>
      </c>
      <c r="D74" t="s">
        <v>51</v>
      </c>
      <c r="E74">
        <f>YEAR(Expenses[[#This Row],[Date]])</f>
        <v>2017</v>
      </c>
      <c r="F74">
        <f>MONTH(Expenses[[#This Row],[Date]])</f>
        <v>4</v>
      </c>
    </row>
    <row r="75" spans="1:6" x14ac:dyDescent="0.3">
      <c r="A75" s="1">
        <v>42855</v>
      </c>
      <c r="B75" t="s">
        <v>54</v>
      </c>
      <c r="C75">
        <v>2203</v>
      </c>
      <c r="D75" t="s">
        <v>55</v>
      </c>
      <c r="E75">
        <f>YEAR(Expenses[[#This Row],[Date]])</f>
        <v>2017</v>
      </c>
      <c r="F75">
        <f>MONTH(Expenses[[#This Row],[Date]])</f>
        <v>4</v>
      </c>
    </row>
    <row r="76" spans="1:6" x14ac:dyDescent="0.3">
      <c r="A76" s="1">
        <v>42913</v>
      </c>
      <c r="B76" t="s">
        <v>47</v>
      </c>
      <c r="C76">
        <v>69.75</v>
      </c>
      <c r="D76" t="s">
        <v>48</v>
      </c>
      <c r="E76">
        <f>YEAR(Expenses[[#This Row],[Date]])</f>
        <v>2017</v>
      </c>
      <c r="F76">
        <f>MONTH(Expenses[[#This Row],[Date]])</f>
        <v>6</v>
      </c>
    </row>
    <row r="77" spans="1:6" x14ac:dyDescent="0.3">
      <c r="A77" s="1">
        <v>42913</v>
      </c>
      <c r="B77" t="s">
        <v>52</v>
      </c>
      <c r="C77">
        <v>148</v>
      </c>
      <c r="D77" t="s">
        <v>53</v>
      </c>
      <c r="E77">
        <f>YEAR(Expenses[[#This Row],[Date]])</f>
        <v>2017</v>
      </c>
      <c r="F77">
        <f>MONTH(Expenses[[#This Row],[Date]])</f>
        <v>6</v>
      </c>
    </row>
    <row r="78" spans="1:6" x14ac:dyDescent="0.3">
      <c r="A78" s="1">
        <v>42913</v>
      </c>
      <c r="B78" t="s">
        <v>47</v>
      </c>
      <c r="C78">
        <v>103.4</v>
      </c>
      <c r="D78" t="s">
        <v>60</v>
      </c>
      <c r="E78">
        <f>YEAR(Expenses[[#This Row],[Date]])</f>
        <v>2017</v>
      </c>
      <c r="F78">
        <f>MONTH(Expenses[[#This Row],[Date]])</f>
        <v>6</v>
      </c>
    </row>
    <row r="79" spans="1:6" x14ac:dyDescent="0.3">
      <c r="A79" s="1">
        <v>42913</v>
      </c>
      <c r="B79" t="s">
        <v>43</v>
      </c>
      <c r="C79">
        <v>148.19999999999999</v>
      </c>
      <c r="D79" t="s">
        <v>49</v>
      </c>
      <c r="E79">
        <f>YEAR(Expenses[[#This Row],[Date]])</f>
        <v>2017</v>
      </c>
      <c r="F79">
        <f>MONTH(Expenses[[#This Row],[Date]])</f>
        <v>6</v>
      </c>
    </row>
    <row r="80" spans="1:6" x14ac:dyDescent="0.3">
      <c r="A80" s="1">
        <v>42913</v>
      </c>
      <c r="B80" t="s">
        <v>47</v>
      </c>
      <c r="C80">
        <v>162</v>
      </c>
      <c r="D80" t="s">
        <v>58</v>
      </c>
      <c r="E80">
        <f>YEAR(Expenses[[#This Row],[Date]])</f>
        <v>2017</v>
      </c>
      <c r="F80">
        <f>MONTH(Expenses[[#This Row],[Date]])</f>
        <v>6</v>
      </c>
    </row>
    <row r="81" spans="1:6" x14ac:dyDescent="0.3">
      <c r="A81" s="1">
        <v>42913</v>
      </c>
      <c r="B81" t="s">
        <v>47</v>
      </c>
      <c r="C81">
        <v>185.5</v>
      </c>
      <c r="D81" t="s">
        <v>64</v>
      </c>
      <c r="E81">
        <f>YEAR(Expenses[[#This Row],[Date]])</f>
        <v>2017</v>
      </c>
      <c r="F81">
        <f>MONTH(Expenses[[#This Row],[Date]])</f>
        <v>6</v>
      </c>
    </row>
    <row r="82" spans="1:6" x14ac:dyDescent="0.3">
      <c r="A82" s="1">
        <v>42913</v>
      </c>
      <c r="B82" t="s">
        <v>65</v>
      </c>
      <c r="C82">
        <v>365</v>
      </c>
      <c r="D82" t="s">
        <v>77</v>
      </c>
      <c r="E82">
        <f>YEAR(Expenses[[#This Row],[Date]])</f>
        <v>2017</v>
      </c>
      <c r="F82">
        <f>MONTH(Expenses[[#This Row],[Date]])</f>
        <v>6</v>
      </c>
    </row>
    <row r="83" spans="1:6" x14ac:dyDescent="0.3">
      <c r="A83" s="1">
        <v>42913</v>
      </c>
      <c r="B83" t="s">
        <v>47</v>
      </c>
      <c r="C83">
        <v>410.4</v>
      </c>
      <c r="D83" t="s">
        <v>58</v>
      </c>
      <c r="E83">
        <f>YEAR(Expenses[[#This Row],[Date]])</f>
        <v>2017</v>
      </c>
      <c r="F83">
        <f>MONTH(Expenses[[#This Row],[Date]])</f>
        <v>6</v>
      </c>
    </row>
    <row r="84" spans="1:6" x14ac:dyDescent="0.3">
      <c r="A84" s="1">
        <v>42913</v>
      </c>
      <c r="B84" t="s">
        <v>47</v>
      </c>
      <c r="C84">
        <v>466.5</v>
      </c>
      <c r="D84" t="s">
        <v>78</v>
      </c>
      <c r="E84">
        <f>YEAR(Expenses[[#This Row],[Date]])</f>
        <v>2017</v>
      </c>
      <c r="F84">
        <f>MONTH(Expenses[[#This Row],[Date]])</f>
        <v>6</v>
      </c>
    </row>
    <row r="85" spans="1:6" x14ac:dyDescent="0.3">
      <c r="A85" s="1">
        <v>42913</v>
      </c>
      <c r="B85" t="s">
        <v>54</v>
      </c>
      <c r="C85">
        <v>2203</v>
      </c>
      <c r="D85" t="s">
        <v>55</v>
      </c>
      <c r="E85">
        <f>YEAR(Expenses[[#This Row],[Date]])</f>
        <v>2017</v>
      </c>
      <c r="F85">
        <f>MONTH(Expenses[[#This Row],[Date]])</f>
        <v>6</v>
      </c>
    </row>
    <row r="86" spans="1:6" x14ac:dyDescent="0.3">
      <c r="A86" s="1">
        <v>42945</v>
      </c>
      <c r="B86" t="s">
        <v>47</v>
      </c>
      <c r="C86">
        <v>60.8</v>
      </c>
      <c r="D86" t="s">
        <v>48</v>
      </c>
      <c r="E86">
        <f>YEAR(Expenses[[#This Row],[Date]])</f>
        <v>2017</v>
      </c>
      <c r="F86">
        <f>MONTH(Expenses[[#This Row],[Date]])</f>
        <v>7</v>
      </c>
    </row>
    <row r="87" spans="1:6" x14ac:dyDescent="0.3">
      <c r="A87" s="1">
        <v>42945</v>
      </c>
      <c r="B87" t="s">
        <v>52</v>
      </c>
      <c r="C87">
        <v>148</v>
      </c>
      <c r="D87" t="s">
        <v>53</v>
      </c>
      <c r="E87">
        <f>YEAR(Expenses[[#This Row],[Date]])</f>
        <v>2017</v>
      </c>
      <c r="F87">
        <f>MONTH(Expenses[[#This Row],[Date]])</f>
        <v>7</v>
      </c>
    </row>
    <row r="88" spans="1:6" x14ac:dyDescent="0.3">
      <c r="A88" s="1">
        <v>42945</v>
      </c>
      <c r="B88" t="s">
        <v>47</v>
      </c>
      <c r="C88">
        <v>103.4</v>
      </c>
      <c r="D88" t="s">
        <v>60</v>
      </c>
      <c r="E88">
        <f>YEAR(Expenses[[#This Row],[Date]])</f>
        <v>2017</v>
      </c>
      <c r="F88">
        <f>MONTH(Expenses[[#This Row],[Date]])</f>
        <v>7</v>
      </c>
    </row>
    <row r="89" spans="1:6" x14ac:dyDescent="0.3">
      <c r="A89" s="1">
        <v>42945</v>
      </c>
      <c r="B89" t="s">
        <v>43</v>
      </c>
      <c r="C89">
        <v>139.6</v>
      </c>
      <c r="D89" t="s">
        <v>49</v>
      </c>
      <c r="E89">
        <f>YEAR(Expenses[[#This Row],[Date]])</f>
        <v>2017</v>
      </c>
      <c r="F89">
        <f>MONTH(Expenses[[#This Row],[Date]])</f>
        <v>7</v>
      </c>
    </row>
    <row r="90" spans="1:6" x14ac:dyDescent="0.3">
      <c r="A90" s="1">
        <v>42945</v>
      </c>
      <c r="B90" t="s">
        <v>43</v>
      </c>
      <c r="C90">
        <v>148.9</v>
      </c>
      <c r="D90" t="s">
        <v>49</v>
      </c>
      <c r="E90">
        <f>YEAR(Expenses[[#This Row],[Date]])</f>
        <v>2017</v>
      </c>
      <c r="F90">
        <f>MONTH(Expenses[[#This Row],[Date]])</f>
        <v>7</v>
      </c>
    </row>
    <row r="91" spans="1:6" x14ac:dyDescent="0.3">
      <c r="A91" s="1">
        <v>42945</v>
      </c>
      <c r="B91" t="s">
        <v>47</v>
      </c>
      <c r="C91">
        <v>213.3</v>
      </c>
      <c r="D91" t="s">
        <v>79</v>
      </c>
      <c r="E91">
        <f>YEAR(Expenses[[#This Row],[Date]])</f>
        <v>2017</v>
      </c>
      <c r="F91">
        <f>MONTH(Expenses[[#This Row],[Date]])</f>
        <v>7</v>
      </c>
    </row>
    <row r="92" spans="1:6" x14ac:dyDescent="0.3">
      <c r="A92" s="1">
        <v>42945</v>
      </c>
      <c r="B92" t="s">
        <v>45</v>
      </c>
      <c r="C92">
        <v>417</v>
      </c>
      <c r="D92" t="s">
        <v>51</v>
      </c>
      <c r="E92">
        <f>YEAR(Expenses[[#This Row],[Date]])</f>
        <v>2017</v>
      </c>
      <c r="F92">
        <f>MONTH(Expenses[[#This Row],[Date]])</f>
        <v>7</v>
      </c>
    </row>
    <row r="93" spans="1:6" x14ac:dyDescent="0.3">
      <c r="A93" s="1">
        <v>42945</v>
      </c>
      <c r="B93" t="s">
        <v>54</v>
      </c>
      <c r="C93">
        <v>2203</v>
      </c>
      <c r="D93" t="s">
        <v>55</v>
      </c>
      <c r="E93">
        <f>YEAR(Expenses[[#This Row],[Date]])</f>
        <v>2017</v>
      </c>
      <c r="F93">
        <f>MONTH(Expenses[[#This Row],[Date]])</f>
        <v>7</v>
      </c>
    </row>
    <row r="94" spans="1:6" x14ac:dyDescent="0.3">
      <c r="A94" s="1">
        <v>42945</v>
      </c>
      <c r="B94" t="s">
        <v>47</v>
      </c>
      <c r="C94">
        <v>75.650000000000006</v>
      </c>
      <c r="D94" t="s">
        <v>48</v>
      </c>
      <c r="E94">
        <f>YEAR(Expenses[[#This Row],[Date]])</f>
        <v>2017</v>
      </c>
      <c r="F94">
        <f>MONTH(Expenses[[#This Row],[Date]])</f>
        <v>7</v>
      </c>
    </row>
    <row r="95" spans="1:6" x14ac:dyDescent="0.3">
      <c r="A95" s="1">
        <v>42973</v>
      </c>
      <c r="B95" t="s">
        <v>52</v>
      </c>
      <c r="C95">
        <v>148</v>
      </c>
      <c r="D95" t="s">
        <v>53</v>
      </c>
      <c r="E95">
        <f>YEAR(Expenses[[#This Row],[Date]])</f>
        <v>2017</v>
      </c>
      <c r="F95">
        <f>MONTH(Expenses[[#This Row],[Date]])</f>
        <v>8</v>
      </c>
    </row>
    <row r="96" spans="1:6" x14ac:dyDescent="0.3">
      <c r="A96" s="1">
        <v>42973</v>
      </c>
      <c r="B96" t="s">
        <v>43</v>
      </c>
      <c r="C96">
        <v>77.900000000000006</v>
      </c>
      <c r="D96" t="s">
        <v>44</v>
      </c>
      <c r="E96">
        <f>YEAR(Expenses[[#This Row],[Date]])</f>
        <v>2017</v>
      </c>
      <c r="F96">
        <f>MONTH(Expenses[[#This Row],[Date]])</f>
        <v>8</v>
      </c>
    </row>
    <row r="97" spans="1:6" x14ac:dyDescent="0.3">
      <c r="A97" s="1">
        <v>42973</v>
      </c>
      <c r="B97" t="s">
        <v>47</v>
      </c>
      <c r="C97">
        <v>103.35</v>
      </c>
      <c r="D97" t="s">
        <v>60</v>
      </c>
      <c r="E97">
        <f>YEAR(Expenses[[#This Row],[Date]])</f>
        <v>2017</v>
      </c>
      <c r="F97">
        <f>MONTH(Expenses[[#This Row],[Date]])</f>
        <v>8</v>
      </c>
    </row>
    <row r="98" spans="1:6" x14ac:dyDescent="0.3">
      <c r="A98" s="1">
        <v>42973</v>
      </c>
      <c r="B98" t="s">
        <v>47</v>
      </c>
      <c r="C98">
        <v>103.4</v>
      </c>
      <c r="D98" t="s">
        <v>60</v>
      </c>
      <c r="E98">
        <f>YEAR(Expenses[[#This Row],[Date]])</f>
        <v>2017</v>
      </c>
      <c r="F98">
        <f>MONTH(Expenses[[#This Row],[Date]])</f>
        <v>8</v>
      </c>
    </row>
    <row r="99" spans="1:6" x14ac:dyDescent="0.3">
      <c r="A99" s="1">
        <v>42973</v>
      </c>
      <c r="B99" t="s">
        <v>43</v>
      </c>
      <c r="C99">
        <v>146.5</v>
      </c>
      <c r="D99" t="s">
        <v>49</v>
      </c>
      <c r="E99">
        <f>YEAR(Expenses[[#This Row],[Date]])</f>
        <v>2017</v>
      </c>
      <c r="F99">
        <f>MONTH(Expenses[[#This Row],[Date]])</f>
        <v>8</v>
      </c>
    </row>
    <row r="100" spans="1:6" x14ac:dyDescent="0.3">
      <c r="A100" s="1">
        <v>42973</v>
      </c>
      <c r="B100" t="s">
        <v>43</v>
      </c>
      <c r="C100">
        <v>148.19999999999999</v>
      </c>
      <c r="D100" t="s">
        <v>49</v>
      </c>
      <c r="E100">
        <f>YEAR(Expenses[[#This Row],[Date]])</f>
        <v>2017</v>
      </c>
      <c r="F100">
        <f>MONTH(Expenses[[#This Row],[Date]])</f>
        <v>8</v>
      </c>
    </row>
    <row r="101" spans="1:6" x14ac:dyDescent="0.3">
      <c r="A101" s="1">
        <v>42973</v>
      </c>
      <c r="B101" t="s">
        <v>54</v>
      </c>
      <c r="C101">
        <v>2203</v>
      </c>
      <c r="D101" t="s">
        <v>55</v>
      </c>
      <c r="E101">
        <f>YEAR(Expenses[[#This Row],[Date]])</f>
        <v>2017</v>
      </c>
      <c r="F101">
        <f>MONTH(Expenses[[#This Row],[Date]])</f>
        <v>8</v>
      </c>
    </row>
    <row r="102" spans="1:6" x14ac:dyDescent="0.3">
      <c r="A102" s="1">
        <v>42973</v>
      </c>
      <c r="B102" t="s">
        <v>47</v>
      </c>
      <c r="C102">
        <v>427.9</v>
      </c>
      <c r="D102" t="s">
        <v>68</v>
      </c>
      <c r="E102">
        <f>YEAR(Expenses[[#This Row],[Date]])</f>
        <v>2017</v>
      </c>
      <c r="F102">
        <f>MONTH(Expenses[[#This Row],[Date]])</f>
        <v>8</v>
      </c>
    </row>
    <row r="103" spans="1:6" x14ac:dyDescent="0.3">
      <c r="A103" s="1">
        <v>42973</v>
      </c>
      <c r="B103" t="s">
        <v>47</v>
      </c>
      <c r="C103">
        <v>162</v>
      </c>
      <c r="D103" t="s">
        <v>58</v>
      </c>
      <c r="E103">
        <f>YEAR(Expenses[[#This Row],[Date]])</f>
        <v>2017</v>
      </c>
      <c r="F103">
        <f>MONTH(Expenses[[#This Row],[Date]])</f>
        <v>8</v>
      </c>
    </row>
    <row r="104" spans="1:6" x14ac:dyDescent="0.3">
      <c r="A104" s="1">
        <v>42973</v>
      </c>
      <c r="B104" t="s">
        <v>45</v>
      </c>
      <c r="C104">
        <v>128</v>
      </c>
      <c r="D104" t="s">
        <v>46</v>
      </c>
      <c r="E104">
        <f>YEAR(Expenses[[#This Row],[Date]])</f>
        <v>2017</v>
      </c>
      <c r="F104">
        <f>MONTH(Expenses[[#This Row],[Date]])</f>
        <v>8</v>
      </c>
    </row>
    <row r="105" spans="1:6" x14ac:dyDescent="0.3">
      <c r="A105" s="1">
        <v>42973</v>
      </c>
      <c r="B105" t="s">
        <v>72</v>
      </c>
      <c r="C105">
        <v>142.68</v>
      </c>
      <c r="D105" t="s">
        <v>80</v>
      </c>
      <c r="E105">
        <f>YEAR(Expenses[[#This Row],[Date]])</f>
        <v>2017</v>
      </c>
      <c r="F105">
        <f>MONTH(Expenses[[#This Row],[Date]])</f>
        <v>8</v>
      </c>
    </row>
    <row r="106" spans="1:6" x14ac:dyDescent="0.3">
      <c r="A106" s="1">
        <v>42973</v>
      </c>
      <c r="B106" t="s">
        <v>47</v>
      </c>
      <c r="C106">
        <v>155.5</v>
      </c>
      <c r="D106" t="s">
        <v>81</v>
      </c>
      <c r="E106">
        <f>YEAR(Expenses[[#This Row],[Date]])</f>
        <v>2017</v>
      </c>
      <c r="F106">
        <f>MONTH(Expenses[[#This Row],[Date]])</f>
        <v>8</v>
      </c>
    </row>
    <row r="107" spans="1:6" x14ac:dyDescent="0.3">
      <c r="A107" s="1">
        <v>43008</v>
      </c>
      <c r="B107" t="s">
        <v>65</v>
      </c>
      <c r="C107">
        <v>392.4</v>
      </c>
      <c r="D107" t="s">
        <v>66</v>
      </c>
      <c r="E107">
        <f>YEAR(Expenses[[#This Row],[Date]])</f>
        <v>2017</v>
      </c>
      <c r="F107">
        <f>MONTH(Expenses[[#This Row],[Date]])</f>
        <v>9</v>
      </c>
    </row>
    <row r="108" spans="1:6" x14ac:dyDescent="0.3">
      <c r="A108" s="1">
        <v>43008</v>
      </c>
      <c r="B108" t="s">
        <v>65</v>
      </c>
      <c r="C108">
        <v>717.6</v>
      </c>
      <c r="D108" t="s">
        <v>71</v>
      </c>
      <c r="E108">
        <f>YEAR(Expenses[[#This Row],[Date]])</f>
        <v>2017</v>
      </c>
      <c r="F108">
        <f>MONTH(Expenses[[#This Row],[Date]])</f>
        <v>9</v>
      </c>
    </row>
    <row r="109" spans="1:6" x14ac:dyDescent="0.3">
      <c r="A109" s="1">
        <v>43008</v>
      </c>
      <c r="B109" t="s">
        <v>43</v>
      </c>
      <c r="C109">
        <v>180.1</v>
      </c>
      <c r="D109" t="s">
        <v>49</v>
      </c>
      <c r="E109">
        <f>YEAR(Expenses[[#This Row],[Date]])</f>
        <v>2017</v>
      </c>
      <c r="F109">
        <f>MONTH(Expenses[[#This Row],[Date]])</f>
        <v>9</v>
      </c>
    </row>
    <row r="110" spans="1:6" x14ac:dyDescent="0.3">
      <c r="A110" s="1">
        <v>43008</v>
      </c>
      <c r="B110" t="s">
        <v>47</v>
      </c>
      <c r="C110">
        <v>130.35</v>
      </c>
      <c r="D110" t="s">
        <v>82</v>
      </c>
      <c r="E110">
        <f>YEAR(Expenses[[#This Row],[Date]])</f>
        <v>2017</v>
      </c>
      <c r="F110">
        <f>MONTH(Expenses[[#This Row],[Date]])</f>
        <v>9</v>
      </c>
    </row>
    <row r="111" spans="1:6" x14ac:dyDescent="0.3">
      <c r="A111" s="1">
        <v>43008</v>
      </c>
      <c r="B111" t="s">
        <v>45</v>
      </c>
      <c r="C111">
        <v>120</v>
      </c>
      <c r="D111" t="s">
        <v>46</v>
      </c>
      <c r="E111">
        <f>YEAR(Expenses[[#This Row],[Date]])</f>
        <v>2017</v>
      </c>
      <c r="F111">
        <f>MONTH(Expenses[[#This Row],[Date]])</f>
        <v>9</v>
      </c>
    </row>
    <row r="112" spans="1:6" x14ac:dyDescent="0.3">
      <c r="A112" s="1">
        <v>43008</v>
      </c>
      <c r="B112" t="s">
        <v>43</v>
      </c>
      <c r="C112">
        <v>157</v>
      </c>
      <c r="D112" t="s">
        <v>49</v>
      </c>
      <c r="E112">
        <f>YEAR(Expenses[[#This Row],[Date]])</f>
        <v>2017</v>
      </c>
      <c r="F112">
        <f>MONTH(Expenses[[#This Row],[Date]])</f>
        <v>9</v>
      </c>
    </row>
    <row r="113" spans="1:6" x14ac:dyDescent="0.3">
      <c r="A113" s="1">
        <v>43008</v>
      </c>
      <c r="B113" t="s">
        <v>54</v>
      </c>
      <c r="C113">
        <v>2203</v>
      </c>
      <c r="D113" t="s">
        <v>55</v>
      </c>
      <c r="E113">
        <f>YEAR(Expenses[[#This Row],[Date]])</f>
        <v>2017</v>
      </c>
      <c r="F113">
        <f>MONTH(Expenses[[#This Row],[Date]])</f>
        <v>9</v>
      </c>
    </row>
    <row r="114" spans="1:6" x14ac:dyDescent="0.3">
      <c r="A114" s="1">
        <v>43038</v>
      </c>
      <c r="B114" t="s">
        <v>47</v>
      </c>
      <c r="C114">
        <v>615.95000000000005</v>
      </c>
      <c r="D114" t="s">
        <v>79</v>
      </c>
      <c r="E114">
        <f>YEAR(Expenses[[#This Row],[Date]])</f>
        <v>2017</v>
      </c>
      <c r="F114">
        <f>MONTH(Expenses[[#This Row],[Date]])</f>
        <v>10</v>
      </c>
    </row>
    <row r="115" spans="1:6" x14ac:dyDescent="0.3">
      <c r="A115" s="1">
        <v>43038</v>
      </c>
      <c r="B115" t="s">
        <v>65</v>
      </c>
      <c r="C115">
        <v>97</v>
      </c>
      <c r="D115" t="s">
        <v>67</v>
      </c>
      <c r="E115">
        <f>YEAR(Expenses[[#This Row],[Date]])</f>
        <v>2017</v>
      </c>
      <c r="F115">
        <f>MONTH(Expenses[[#This Row],[Date]])</f>
        <v>10</v>
      </c>
    </row>
    <row r="116" spans="1:6" x14ac:dyDescent="0.3">
      <c r="A116" s="1">
        <v>43038</v>
      </c>
      <c r="B116" t="s">
        <v>43</v>
      </c>
      <c r="C116">
        <v>176.65</v>
      </c>
      <c r="D116" t="s">
        <v>49</v>
      </c>
      <c r="E116">
        <f>YEAR(Expenses[[#This Row],[Date]])</f>
        <v>2017</v>
      </c>
      <c r="F116">
        <f>MONTH(Expenses[[#This Row],[Date]])</f>
        <v>10</v>
      </c>
    </row>
    <row r="117" spans="1:6" x14ac:dyDescent="0.3">
      <c r="A117" s="1">
        <v>43038</v>
      </c>
      <c r="B117" t="s">
        <v>52</v>
      </c>
      <c r="C117">
        <v>420.6</v>
      </c>
      <c r="D117" t="s">
        <v>69</v>
      </c>
      <c r="E117">
        <f>YEAR(Expenses[[#This Row],[Date]])</f>
        <v>2017</v>
      </c>
      <c r="F117">
        <f>MONTH(Expenses[[#This Row],[Date]])</f>
        <v>10</v>
      </c>
    </row>
    <row r="118" spans="1:6" x14ac:dyDescent="0.3">
      <c r="A118" s="1">
        <v>43038</v>
      </c>
      <c r="B118" t="s">
        <v>65</v>
      </c>
      <c r="C118">
        <v>717.6</v>
      </c>
      <c r="D118" t="s">
        <v>71</v>
      </c>
      <c r="E118">
        <f>YEAR(Expenses[[#This Row],[Date]])</f>
        <v>2017</v>
      </c>
      <c r="F118">
        <f>MONTH(Expenses[[#This Row],[Date]])</f>
        <v>10</v>
      </c>
    </row>
    <row r="119" spans="1:6" x14ac:dyDescent="0.3">
      <c r="A119" s="1">
        <v>43038</v>
      </c>
      <c r="B119" t="s">
        <v>54</v>
      </c>
      <c r="C119">
        <v>2203</v>
      </c>
      <c r="D119" t="s">
        <v>55</v>
      </c>
      <c r="E119">
        <f>YEAR(Expenses[[#This Row],[Date]])</f>
        <v>2017</v>
      </c>
      <c r="F119">
        <f>MONTH(Expenses[[#This Row],[Date]])</f>
        <v>10</v>
      </c>
    </row>
    <row r="120" spans="1:6" x14ac:dyDescent="0.3">
      <c r="A120" s="1">
        <v>43038</v>
      </c>
      <c r="B120" t="s">
        <v>47</v>
      </c>
      <c r="C120">
        <v>155.5</v>
      </c>
      <c r="D120" t="s">
        <v>81</v>
      </c>
      <c r="E120">
        <f>YEAR(Expenses[[#This Row],[Date]])</f>
        <v>2017</v>
      </c>
      <c r="F120">
        <f>MONTH(Expenses[[#This Row],[Date]])</f>
        <v>10</v>
      </c>
    </row>
    <row r="121" spans="1:6" x14ac:dyDescent="0.3">
      <c r="A121" s="1">
        <v>43038</v>
      </c>
      <c r="B121" t="s">
        <v>72</v>
      </c>
      <c r="C121">
        <v>1383.43</v>
      </c>
      <c r="D121" t="s">
        <v>83</v>
      </c>
      <c r="E121">
        <f>YEAR(Expenses[[#This Row],[Date]])</f>
        <v>2017</v>
      </c>
      <c r="F121">
        <f>MONTH(Expenses[[#This Row],[Date]])</f>
        <v>10</v>
      </c>
    </row>
    <row r="122" spans="1:6" x14ac:dyDescent="0.3">
      <c r="A122" s="1">
        <v>43069</v>
      </c>
      <c r="B122" t="s">
        <v>43</v>
      </c>
      <c r="C122">
        <v>73.150000000000006</v>
      </c>
      <c r="D122" t="s">
        <v>44</v>
      </c>
      <c r="E122">
        <f>YEAR(Expenses[[#This Row],[Date]])</f>
        <v>2017</v>
      </c>
      <c r="F122">
        <f>MONTH(Expenses[[#This Row],[Date]])</f>
        <v>11</v>
      </c>
    </row>
    <row r="123" spans="1:6" x14ac:dyDescent="0.3">
      <c r="A123" s="1">
        <v>43069</v>
      </c>
      <c r="B123" t="s">
        <v>47</v>
      </c>
      <c r="C123">
        <v>103.35</v>
      </c>
      <c r="D123" t="s">
        <v>60</v>
      </c>
      <c r="E123">
        <f>YEAR(Expenses[[#This Row],[Date]])</f>
        <v>2017</v>
      </c>
      <c r="F123">
        <f>MONTH(Expenses[[#This Row],[Date]])</f>
        <v>11</v>
      </c>
    </row>
    <row r="124" spans="1:6" x14ac:dyDescent="0.3">
      <c r="A124" s="1">
        <v>43069</v>
      </c>
      <c r="B124" t="s">
        <v>47</v>
      </c>
      <c r="C124">
        <v>103.35</v>
      </c>
      <c r="D124" t="s">
        <v>60</v>
      </c>
      <c r="E124">
        <f>YEAR(Expenses[[#This Row],[Date]])</f>
        <v>2017</v>
      </c>
      <c r="F124">
        <f>MONTH(Expenses[[#This Row],[Date]])</f>
        <v>11</v>
      </c>
    </row>
    <row r="125" spans="1:6" x14ac:dyDescent="0.3">
      <c r="A125" s="1">
        <v>43069</v>
      </c>
      <c r="B125" t="s">
        <v>104</v>
      </c>
      <c r="C125">
        <v>717.6</v>
      </c>
      <c r="D125" t="s">
        <v>71</v>
      </c>
      <c r="E125">
        <f>YEAR(Expenses[[#This Row],[Date]])</f>
        <v>2017</v>
      </c>
      <c r="F125">
        <f>MONTH(Expenses[[#This Row],[Date]])</f>
        <v>11</v>
      </c>
    </row>
    <row r="126" spans="1:6" x14ac:dyDescent="0.3">
      <c r="A126" s="1">
        <v>43069</v>
      </c>
      <c r="B126" t="s">
        <v>45</v>
      </c>
      <c r="C126">
        <v>148</v>
      </c>
      <c r="D126" t="s">
        <v>46</v>
      </c>
      <c r="E126">
        <f>YEAR(Expenses[[#This Row],[Date]])</f>
        <v>2017</v>
      </c>
      <c r="F126">
        <f>MONTH(Expenses[[#This Row],[Date]])</f>
        <v>11</v>
      </c>
    </row>
    <row r="127" spans="1:6" x14ac:dyDescent="0.3">
      <c r="A127" s="1">
        <v>43069</v>
      </c>
      <c r="B127" t="s">
        <v>45</v>
      </c>
      <c r="C127">
        <v>80</v>
      </c>
      <c r="D127" t="s">
        <v>46</v>
      </c>
      <c r="E127">
        <f>YEAR(Expenses[[#This Row],[Date]])</f>
        <v>2017</v>
      </c>
      <c r="F127">
        <f>MONTH(Expenses[[#This Row],[Date]])</f>
        <v>11</v>
      </c>
    </row>
    <row r="128" spans="1:6" x14ac:dyDescent="0.3">
      <c r="A128" s="1">
        <v>43069</v>
      </c>
      <c r="B128" t="s">
        <v>43</v>
      </c>
      <c r="C128">
        <v>152</v>
      </c>
      <c r="D128" t="s">
        <v>49</v>
      </c>
      <c r="E128">
        <f>YEAR(Expenses[[#This Row],[Date]])</f>
        <v>2017</v>
      </c>
      <c r="F128">
        <f>MONTH(Expenses[[#This Row],[Date]])</f>
        <v>11</v>
      </c>
    </row>
    <row r="129" spans="1:6" x14ac:dyDescent="0.3">
      <c r="A129" s="1">
        <v>43069</v>
      </c>
      <c r="B129" t="s">
        <v>43</v>
      </c>
      <c r="C129">
        <v>145.19999999999999</v>
      </c>
      <c r="D129" t="s">
        <v>49</v>
      </c>
      <c r="E129">
        <f>YEAR(Expenses[[#This Row],[Date]])</f>
        <v>2017</v>
      </c>
      <c r="F129">
        <f>MONTH(Expenses[[#This Row],[Date]])</f>
        <v>11</v>
      </c>
    </row>
    <row r="130" spans="1:6" x14ac:dyDescent="0.3">
      <c r="A130" s="1">
        <v>43069</v>
      </c>
      <c r="B130" t="s">
        <v>72</v>
      </c>
      <c r="C130">
        <v>78.599999999999994</v>
      </c>
      <c r="D130" t="s">
        <v>80</v>
      </c>
      <c r="E130">
        <f>YEAR(Expenses[[#This Row],[Date]])</f>
        <v>2017</v>
      </c>
      <c r="F130">
        <f>MONTH(Expenses[[#This Row],[Date]])</f>
        <v>11</v>
      </c>
    </row>
    <row r="131" spans="1:6" x14ac:dyDescent="0.3">
      <c r="A131" s="1">
        <v>43069</v>
      </c>
      <c r="B131" t="s">
        <v>65</v>
      </c>
      <c r="C131">
        <v>839.1</v>
      </c>
      <c r="D131" t="s">
        <v>84</v>
      </c>
      <c r="E131">
        <f>YEAR(Expenses[[#This Row],[Date]])</f>
        <v>2017</v>
      </c>
      <c r="F131">
        <f>MONTH(Expenses[[#This Row],[Date]])</f>
        <v>11</v>
      </c>
    </row>
    <row r="132" spans="1:6" x14ac:dyDescent="0.3">
      <c r="A132" s="1">
        <v>43069</v>
      </c>
      <c r="B132" t="s">
        <v>54</v>
      </c>
      <c r="C132">
        <v>2203</v>
      </c>
      <c r="D132" t="s">
        <v>55</v>
      </c>
      <c r="E132">
        <f>YEAR(Expenses[[#This Row],[Date]])</f>
        <v>2017</v>
      </c>
      <c r="F132">
        <f>MONTH(Expenses[[#This Row],[Date]])</f>
        <v>11</v>
      </c>
    </row>
    <row r="133" spans="1:6" x14ac:dyDescent="0.3">
      <c r="A133" s="1">
        <v>43069</v>
      </c>
      <c r="B133" t="s">
        <v>103</v>
      </c>
      <c r="C133">
        <v>1289.25</v>
      </c>
      <c r="D133" t="s">
        <v>71</v>
      </c>
      <c r="E133">
        <f>YEAR(Expenses[[#This Row],[Date]])</f>
        <v>2017</v>
      </c>
      <c r="F133">
        <f>MONTH(Expenses[[#This Row],[Date]])</f>
        <v>11</v>
      </c>
    </row>
    <row r="134" spans="1:6" x14ac:dyDescent="0.3">
      <c r="A134" s="1">
        <v>43100</v>
      </c>
      <c r="B134" t="s">
        <v>103</v>
      </c>
      <c r="C134">
        <v>1175.8</v>
      </c>
      <c r="D134" t="s">
        <v>71</v>
      </c>
      <c r="E134">
        <f>YEAR(Expenses[[#This Row],[Date]])</f>
        <v>2017</v>
      </c>
      <c r="F134">
        <f>MONTH(Expenses[[#This Row],[Date]])</f>
        <v>12</v>
      </c>
    </row>
    <row r="135" spans="1:6" x14ac:dyDescent="0.3">
      <c r="A135" s="1">
        <v>43100</v>
      </c>
      <c r="B135" t="s">
        <v>103</v>
      </c>
      <c r="C135">
        <v>1175.8</v>
      </c>
      <c r="D135" t="s">
        <v>71</v>
      </c>
      <c r="E135">
        <f>YEAR(Expenses[[#This Row],[Date]])</f>
        <v>2017</v>
      </c>
      <c r="F135">
        <f>MONTH(Expenses[[#This Row],[Date]])</f>
        <v>12</v>
      </c>
    </row>
    <row r="136" spans="1:6" x14ac:dyDescent="0.3">
      <c r="A136" s="1">
        <v>43100</v>
      </c>
      <c r="B136" t="s">
        <v>43</v>
      </c>
      <c r="C136">
        <v>101.7</v>
      </c>
      <c r="D136" t="s">
        <v>49</v>
      </c>
      <c r="E136">
        <f>YEAR(Expenses[[#This Row],[Date]])</f>
        <v>2017</v>
      </c>
      <c r="F136">
        <f>MONTH(Expenses[[#This Row],[Date]])</f>
        <v>12</v>
      </c>
    </row>
    <row r="137" spans="1:6" x14ac:dyDescent="0.3">
      <c r="A137" s="1">
        <v>43100</v>
      </c>
      <c r="B137" t="s">
        <v>45</v>
      </c>
      <c r="C137">
        <v>104</v>
      </c>
      <c r="D137" t="s">
        <v>46</v>
      </c>
      <c r="E137">
        <f>YEAR(Expenses[[#This Row],[Date]])</f>
        <v>2017</v>
      </c>
      <c r="F137">
        <f>MONTH(Expenses[[#This Row],[Date]])</f>
        <v>12</v>
      </c>
    </row>
    <row r="138" spans="1:6" x14ac:dyDescent="0.3">
      <c r="A138" s="1">
        <v>43100</v>
      </c>
      <c r="B138" t="s">
        <v>104</v>
      </c>
      <c r="C138">
        <v>124.5</v>
      </c>
      <c r="D138" t="s">
        <v>71</v>
      </c>
      <c r="E138">
        <f>YEAR(Expenses[[#This Row],[Date]])</f>
        <v>2017</v>
      </c>
      <c r="F138">
        <f>MONTH(Expenses[[#This Row],[Date]])</f>
        <v>12</v>
      </c>
    </row>
    <row r="139" spans="1:6" x14ac:dyDescent="0.3">
      <c r="A139" s="1">
        <v>43100</v>
      </c>
      <c r="B139" t="s">
        <v>47</v>
      </c>
      <c r="C139">
        <v>125.9</v>
      </c>
      <c r="D139" t="s">
        <v>85</v>
      </c>
      <c r="E139">
        <f>YEAR(Expenses[[#This Row],[Date]])</f>
        <v>2017</v>
      </c>
      <c r="F139">
        <f>MONTH(Expenses[[#This Row],[Date]])</f>
        <v>12</v>
      </c>
    </row>
    <row r="140" spans="1:6" x14ac:dyDescent="0.3">
      <c r="A140" s="1">
        <v>43100</v>
      </c>
      <c r="B140" t="s">
        <v>45</v>
      </c>
      <c r="C140">
        <v>339</v>
      </c>
      <c r="D140" t="s">
        <v>51</v>
      </c>
      <c r="E140">
        <f>YEAR(Expenses[[#This Row],[Date]])</f>
        <v>2017</v>
      </c>
      <c r="F140">
        <f>MONTH(Expenses[[#This Row],[Date]])</f>
        <v>12</v>
      </c>
    </row>
    <row r="141" spans="1:6" x14ac:dyDescent="0.3">
      <c r="A141" s="1">
        <v>43100</v>
      </c>
      <c r="B141" t="s">
        <v>52</v>
      </c>
      <c r="C141">
        <v>451.1</v>
      </c>
      <c r="D141" t="s">
        <v>70</v>
      </c>
      <c r="E141">
        <f>YEAR(Expenses[[#This Row],[Date]])</f>
        <v>2017</v>
      </c>
      <c r="F141">
        <f>MONTH(Expenses[[#This Row],[Date]])</f>
        <v>12</v>
      </c>
    </row>
    <row r="142" spans="1:6" x14ac:dyDescent="0.3">
      <c r="A142" s="1">
        <v>43100</v>
      </c>
      <c r="B142" t="s">
        <v>54</v>
      </c>
      <c r="C142">
        <v>2203</v>
      </c>
      <c r="D142" t="s">
        <v>55</v>
      </c>
      <c r="E142">
        <f>YEAR(Expenses[[#This Row],[Date]])</f>
        <v>2017</v>
      </c>
      <c r="F142">
        <f>MONTH(Expenses[[#This Row],[Date]])</f>
        <v>12</v>
      </c>
    </row>
    <row r="143" spans="1:6" x14ac:dyDescent="0.3">
      <c r="A143" s="1">
        <v>43100</v>
      </c>
      <c r="B143" t="s">
        <v>45</v>
      </c>
      <c r="C143">
        <v>495</v>
      </c>
      <c r="D143" t="s">
        <v>86</v>
      </c>
      <c r="E143">
        <f>YEAR(Expenses[[#This Row],[Date]])</f>
        <v>2017</v>
      </c>
      <c r="F143">
        <f>MONTH(Expenses[[#This Row],[Date]])</f>
        <v>12</v>
      </c>
    </row>
    <row r="144" spans="1:6" x14ac:dyDescent="0.3">
      <c r="A144" s="1">
        <v>43131</v>
      </c>
      <c r="B144" t="s">
        <v>45</v>
      </c>
      <c r="C144">
        <v>56</v>
      </c>
      <c r="D144" t="s">
        <v>46</v>
      </c>
      <c r="E144">
        <f>YEAR(Expenses[[#This Row],[Date]])</f>
        <v>2018</v>
      </c>
      <c r="F144">
        <f>MONTH(Expenses[[#This Row],[Date]])</f>
        <v>1</v>
      </c>
    </row>
    <row r="145" spans="1:6" x14ac:dyDescent="0.3">
      <c r="A145" s="1">
        <v>43131</v>
      </c>
      <c r="B145" t="s">
        <v>47</v>
      </c>
      <c r="C145">
        <v>128.80000000000001</v>
      </c>
      <c r="D145" t="s">
        <v>60</v>
      </c>
      <c r="E145">
        <f>YEAR(Expenses[[#This Row],[Date]])</f>
        <v>2018</v>
      </c>
      <c r="F145">
        <f>MONTH(Expenses[[#This Row],[Date]])</f>
        <v>1</v>
      </c>
    </row>
    <row r="146" spans="1:6" x14ac:dyDescent="0.3">
      <c r="A146" s="1">
        <v>43131</v>
      </c>
      <c r="B146" t="s">
        <v>43</v>
      </c>
      <c r="C146">
        <v>93.8</v>
      </c>
      <c r="D146" t="s">
        <v>49</v>
      </c>
      <c r="E146">
        <f>YEAR(Expenses[[#This Row],[Date]])</f>
        <v>2018</v>
      </c>
      <c r="F146">
        <f>MONTH(Expenses[[#This Row],[Date]])</f>
        <v>1</v>
      </c>
    </row>
    <row r="147" spans="1:6" x14ac:dyDescent="0.3">
      <c r="A147" s="1">
        <v>43131</v>
      </c>
      <c r="B147" t="s">
        <v>72</v>
      </c>
      <c r="C147">
        <v>14</v>
      </c>
      <c r="D147" t="s">
        <v>87</v>
      </c>
      <c r="E147">
        <f>YEAR(Expenses[[#This Row],[Date]])</f>
        <v>2018</v>
      </c>
      <c r="F147">
        <f>MONTH(Expenses[[#This Row],[Date]])</f>
        <v>1</v>
      </c>
    </row>
    <row r="148" spans="1:6" x14ac:dyDescent="0.3">
      <c r="A148" s="1">
        <v>43131</v>
      </c>
      <c r="B148" t="s">
        <v>47</v>
      </c>
      <c r="C148">
        <v>126.6</v>
      </c>
      <c r="D148" t="s">
        <v>60</v>
      </c>
      <c r="E148">
        <f>YEAR(Expenses[[#This Row],[Date]])</f>
        <v>2018</v>
      </c>
      <c r="F148">
        <f>MONTH(Expenses[[#This Row],[Date]])</f>
        <v>1</v>
      </c>
    </row>
    <row r="149" spans="1:6" x14ac:dyDescent="0.3">
      <c r="A149" s="1">
        <v>43131</v>
      </c>
      <c r="B149" t="s">
        <v>103</v>
      </c>
      <c r="C149">
        <v>1175.8</v>
      </c>
      <c r="D149" t="s">
        <v>71</v>
      </c>
      <c r="E149">
        <f>YEAR(Expenses[[#This Row],[Date]])</f>
        <v>2018</v>
      </c>
      <c r="F149">
        <f>MONTH(Expenses[[#This Row],[Date]])</f>
        <v>1</v>
      </c>
    </row>
    <row r="150" spans="1:6" x14ac:dyDescent="0.3">
      <c r="A150" s="1">
        <v>43131</v>
      </c>
      <c r="B150" t="s">
        <v>104</v>
      </c>
      <c r="C150">
        <v>115.6</v>
      </c>
      <c r="D150" t="s">
        <v>71</v>
      </c>
      <c r="E150">
        <f>YEAR(Expenses[[#This Row],[Date]])</f>
        <v>2018</v>
      </c>
      <c r="F150">
        <f>MONTH(Expenses[[#This Row],[Date]])</f>
        <v>1</v>
      </c>
    </row>
    <row r="151" spans="1:6" x14ac:dyDescent="0.3">
      <c r="A151" s="1">
        <v>43131</v>
      </c>
      <c r="B151" t="s">
        <v>54</v>
      </c>
      <c r="C151">
        <v>2203</v>
      </c>
      <c r="D151" t="s">
        <v>55</v>
      </c>
      <c r="E151">
        <f>YEAR(Expenses[[#This Row],[Date]])</f>
        <v>2018</v>
      </c>
      <c r="F151">
        <f>MONTH(Expenses[[#This Row],[Date]])</f>
        <v>1</v>
      </c>
    </row>
    <row r="152" spans="1:6" x14ac:dyDescent="0.3">
      <c r="A152" s="1">
        <v>43159</v>
      </c>
      <c r="B152" t="s">
        <v>47</v>
      </c>
      <c r="C152">
        <v>128.80000000000001</v>
      </c>
      <c r="D152" t="s">
        <v>60</v>
      </c>
      <c r="E152">
        <f>YEAR(Expenses[[#This Row],[Date]])</f>
        <v>2018</v>
      </c>
      <c r="F152">
        <f>MONTH(Expenses[[#This Row],[Date]])</f>
        <v>2</v>
      </c>
    </row>
    <row r="153" spans="1:6" x14ac:dyDescent="0.3">
      <c r="A153" s="1">
        <v>43159</v>
      </c>
      <c r="B153" t="s">
        <v>45</v>
      </c>
      <c r="C153">
        <v>80</v>
      </c>
      <c r="D153" t="s">
        <v>46</v>
      </c>
      <c r="E153">
        <f>YEAR(Expenses[[#This Row],[Date]])</f>
        <v>2018</v>
      </c>
      <c r="F153">
        <f>MONTH(Expenses[[#This Row],[Date]])</f>
        <v>2</v>
      </c>
    </row>
    <row r="154" spans="1:6" x14ac:dyDescent="0.3">
      <c r="A154" s="1">
        <v>43159</v>
      </c>
      <c r="B154" t="s">
        <v>103</v>
      </c>
      <c r="C154">
        <v>1175.8</v>
      </c>
      <c r="D154" t="s">
        <v>71</v>
      </c>
      <c r="E154">
        <f>YEAR(Expenses[[#This Row],[Date]])</f>
        <v>2018</v>
      </c>
      <c r="F154">
        <f>MONTH(Expenses[[#This Row],[Date]])</f>
        <v>2</v>
      </c>
    </row>
    <row r="155" spans="1:6" x14ac:dyDescent="0.3">
      <c r="A155" s="1">
        <v>43159</v>
      </c>
      <c r="B155" t="s">
        <v>104</v>
      </c>
      <c r="C155">
        <v>4.55</v>
      </c>
      <c r="D155" t="s">
        <v>71</v>
      </c>
      <c r="E155">
        <f>YEAR(Expenses[[#This Row],[Date]])</f>
        <v>2018</v>
      </c>
      <c r="F155">
        <f>MONTH(Expenses[[#This Row],[Date]])</f>
        <v>2</v>
      </c>
    </row>
    <row r="156" spans="1:6" x14ac:dyDescent="0.3">
      <c r="A156" s="1">
        <v>43159</v>
      </c>
      <c r="B156" t="s">
        <v>43</v>
      </c>
      <c r="C156">
        <v>93.7</v>
      </c>
      <c r="D156" t="s">
        <v>49</v>
      </c>
      <c r="E156">
        <f>YEAR(Expenses[[#This Row],[Date]])</f>
        <v>2018</v>
      </c>
      <c r="F156">
        <f>MONTH(Expenses[[#This Row],[Date]])</f>
        <v>2</v>
      </c>
    </row>
    <row r="157" spans="1:6" x14ac:dyDescent="0.3">
      <c r="A157" s="1">
        <v>43159</v>
      </c>
      <c r="B157" t="s">
        <v>43</v>
      </c>
      <c r="C157">
        <v>45.15</v>
      </c>
      <c r="D157" t="s">
        <v>44</v>
      </c>
      <c r="E157">
        <f>YEAR(Expenses[[#This Row],[Date]])</f>
        <v>2018</v>
      </c>
      <c r="F157">
        <f>MONTH(Expenses[[#This Row],[Date]])</f>
        <v>2</v>
      </c>
    </row>
    <row r="158" spans="1:6" x14ac:dyDescent="0.3">
      <c r="A158" s="1">
        <v>43159</v>
      </c>
      <c r="B158" t="s">
        <v>54</v>
      </c>
      <c r="C158">
        <v>2203</v>
      </c>
      <c r="D158" t="s">
        <v>55</v>
      </c>
      <c r="E158">
        <f>YEAR(Expenses[[#This Row],[Date]])</f>
        <v>2018</v>
      </c>
      <c r="F158">
        <f>MONTH(Expenses[[#This Row],[Date]])</f>
        <v>2</v>
      </c>
    </row>
    <row r="159" spans="1:6" x14ac:dyDescent="0.3">
      <c r="A159" s="1">
        <v>43190</v>
      </c>
      <c r="B159" t="s">
        <v>43</v>
      </c>
      <c r="C159">
        <v>93.7</v>
      </c>
      <c r="D159" t="s">
        <v>49</v>
      </c>
      <c r="E159">
        <f>YEAR(Expenses[[#This Row],[Date]])</f>
        <v>2018</v>
      </c>
      <c r="F159">
        <f>MONTH(Expenses[[#This Row],[Date]])</f>
        <v>3</v>
      </c>
    </row>
    <row r="160" spans="1:6" x14ac:dyDescent="0.3">
      <c r="A160" s="1">
        <v>43190</v>
      </c>
      <c r="B160" t="s">
        <v>45</v>
      </c>
      <c r="C160">
        <v>72</v>
      </c>
      <c r="D160" t="s">
        <v>46</v>
      </c>
      <c r="E160">
        <f>YEAR(Expenses[[#This Row],[Date]])</f>
        <v>2018</v>
      </c>
      <c r="F160">
        <f>MONTH(Expenses[[#This Row],[Date]])</f>
        <v>3</v>
      </c>
    </row>
    <row r="161" spans="1:6" x14ac:dyDescent="0.3">
      <c r="A161" s="1">
        <v>43190</v>
      </c>
      <c r="B161" t="s">
        <v>45</v>
      </c>
      <c r="C161">
        <v>259</v>
      </c>
      <c r="D161" t="s">
        <v>51</v>
      </c>
      <c r="E161">
        <f>YEAR(Expenses[[#This Row],[Date]])</f>
        <v>2018</v>
      </c>
      <c r="F161">
        <f>MONTH(Expenses[[#This Row],[Date]])</f>
        <v>3</v>
      </c>
    </row>
    <row r="162" spans="1:6" x14ac:dyDescent="0.3">
      <c r="A162" s="1">
        <v>43190</v>
      </c>
      <c r="B162" t="s">
        <v>52</v>
      </c>
      <c r="C162">
        <v>82</v>
      </c>
      <c r="D162" t="s">
        <v>53</v>
      </c>
      <c r="E162">
        <f>YEAR(Expenses[[#This Row],[Date]])</f>
        <v>2018</v>
      </c>
      <c r="F162">
        <f>MONTH(Expenses[[#This Row],[Date]])</f>
        <v>3</v>
      </c>
    </row>
    <row r="163" spans="1:6" x14ac:dyDescent="0.3">
      <c r="A163" s="1">
        <v>43190</v>
      </c>
      <c r="B163" t="s">
        <v>103</v>
      </c>
      <c r="C163">
        <v>1175.8</v>
      </c>
      <c r="D163" t="s">
        <v>71</v>
      </c>
      <c r="E163">
        <f>YEAR(Expenses[[#This Row],[Date]])</f>
        <v>2018</v>
      </c>
      <c r="F163">
        <f>MONTH(Expenses[[#This Row],[Date]])</f>
        <v>3</v>
      </c>
    </row>
    <row r="164" spans="1:6" x14ac:dyDescent="0.3">
      <c r="A164" s="1">
        <v>43190</v>
      </c>
      <c r="B164" t="s">
        <v>54</v>
      </c>
      <c r="C164">
        <v>2203</v>
      </c>
      <c r="D164" t="s">
        <v>55</v>
      </c>
      <c r="E164">
        <f>YEAR(Expenses[[#This Row],[Date]])</f>
        <v>2018</v>
      </c>
      <c r="F164">
        <f>MONTH(Expenses[[#This Row],[Date]])</f>
        <v>3</v>
      </c>
    </row>
    <row r="165" spans="1:6" x14ac:dyDescent="0.3">
      <c r="A165" s="1">
        <v>43220</v>
      </c>
      <c r="B165" t="s">
        <v>103</v>
      </c>
      <c r="C165">
        <v>1175.8</v>
      </c>
      <c r="D165" t="s">
        <v>71</v>
      </c>
      <c r="E165">
        <f>YEAR(Expenses[[#This Row],[Date]])</f>
        <v>2018</v>
      </c>
      <c r="F165">
        <f>MONTH(Expenses[[#This Row],[Date]])</f>
        <v>4</v>
      </c>
    </row>
    <row r="166" spans="1:6" x14ac:dyDescent="0.3">
      <c r="A166" s="1">
        <v>43220</v>
      </c>
      <c r="B166" t="s">
        <v>54</v>
      </c>
      <c r="C166">
        <v>2203</v>
      </c>
      <c r="D166" t="s">
        <v>55</v>
      </c>
      <c r="E166">
        <f>YEAR(Expenses[[#This Row],[Date]])</f>
        <v>2018</v>
      </c>
      <c r="F166">
        <f>MONTH(Expenses[[#This Row],[Date]])</f>
        <v>4</v>
      </c>
    </row>
    <row r="167" spans="1:6" x14ac:dyDescent="0.3">
      <c r="A167" s="1">
        <v>43220</v>
      </c>
      <c r="B167" t="s">
        <v>52</v>
      </c>
      <c r="C167">
        <v>41</v>
      </c>
      <c r="D167" t="s">
        <v>53</v>
      </c>
      <c r="E167">
        <f>YEAR(Expenses[[#This Row],[Date]])</f>
        <v>2018</v>
      </c>
      <c r="F167">
        <f>MONTH(Expenses[[#This Row],[Date]])</f>
        <v>4</v>
      </c>
    </row>
    <row r="168" spans="1:6" x14ac:dyDescent="0.3">
      <c r="A168" s="1">
        <v>43220</v>
      </c>
      <c r="B168" t="s">
        <v>47</v>
      </c>
      <c r="C168">
        <v>110.9</v>
      </c>
      <c r="D168" t="s">
        <v>60</v>
      </c>
      <c r="E168">
        <f>YEAR(Expenses[[#This Row],[Date]])</f>
        <v>2018</v>
      </c>
      <c r="F168">
        <f>MONTH(Expenses[[#This Row],[Date]])</f>
        <v>4</v>
      </c>
    </row>
    <row r="169" spans="1:6" x14ac:dyDescent="0.3">
      <c r="A169" s="1">
        <v>43220</v>
      </c>
      <c r="B169" t="s">
        <v>104</v>
      </c>
      <c r="C169">
        <v>204.65</v>
      </c>
      <c r="D169" t="s">
        <v>71</v>
      </c>
      <c r="E169">
        <f>YEAR(Expenses[[#This Row],[Date]])</f>
        <v>2018</v>
      </c>
      <c r="F169">
        <f>MONTH(Expenses[[#This Row],[Date]])</f>
        <v>4</v>
      </c>
    </row>
    <row r="170" spans="1:6" x14ac:dyDescent="0.3">
      <c r="A170" s="1">
        <v>43220</v>
      </c>
      <c r="B170" t="s">
        <v>45</v>
      </c>
      <c r="C170">
        <v>72</v>
      </c>
      <c r="D170" t="s">
        <v>46</v>
      </c>
      <c r="E170">
        <f>YEAR(Expenses[[#This Row],[Date]])</f>
        <v>2018</v>
      </c>
      <c r="F170">
        <f>MONTH(Expenses[[#This Row],[Date]])</f>
        <v>4</v>
      </c>
    </row>
    <row r="171" spans="1:6" x14ac:dyDescent="0.3">
      <c r="A171" s="1">
        <v>43220</v>
      </c>
      <c r="B171" t="s">
        <v>43</v>
      </c>
      <c r="C171">
        <v>136.4</v>
      </c>
      <c r="D171" t="s">
        <v>49</v>
      </c>
      <c r="E171">
        <f>YEAR(Expenses[[#This Row],[Date]])</f>
        <v>2018</v>
      </c>
      <c r="F171">
        <f>MONTH(Expenses[[#This Row],[Date]])</f>
        <v>4</v>
      </c>
    </row>
    <row r="172" spans="1:6" x14ac:dyDescent="0.3">
      <c r="A172" s="1">
        <v>43250</v>
      </c>
      <c r="B172" t="s">
        <v>43</v>
      </c>
      <c r="C172">
        <v>186.4</v>
      </c>
      <c r="D172" t="s">
        <v>49</v>
      </c>
      <c r="E172">
        <f>YEAR(Expenses[[#This Row],[Date]])</f>
        <v>2018</v>
      </c>
      <c r="F172">
        <f>MONTH(Expenses[[#This Row],[Date]])</f>
        <v>5</v>
      </c>
    </row>
    <row r="173" spans="1:6" x14ac:dyDescent="0.3">
      <c r="A173" s="1">
        <v>43250</v>
      </c>
      <c r="B173" t="s">
        <v>72</v>
      </c>
      <c r="C173">
        <v>30</v>
      </c>
      <c r="D173" t="s">
        <v>74</v>
      </c>
      <c r="E173">
        <f>YEAR(Expenses[[#This Row],[Date]])</f>
        <v>2018</v>
      </c>
      <c r="F173">
        <f>MONTH(Expenses[[#This Row],[Date]])</f>
        <v>5</v>
      </c>
    </row>
    <row r="174" spans="1:6" x14ac:dyDescent="0.3">
      <c r="A174" s="1">
        <v>43250</v>
      </c>
      <c r="B174" t="s">
        <v>47</v>
      </c>
      <c r="C174">
        <v>95.15</v>
      </c>
      <c r="D174" t="s">
        <v>85</v>
      </c>
      <c r="E174">
        <f>YEAR(Expenses[[#This Row],[Date]])</f>
        <v>2018</v>
      </c>
      <c r="F174">
        <f>MONTH(Expenses[[#This Row],[Date]])</f>
        <v>5</v>
      </c>
    </row>
    <row r="175" spans="1:6" x14ac:dyDescent="0.3">
      <c r="A175" s="1">
        <v>43250</v>
      </c>
      <c r="B175" t="s">
        <v>65</v>
      </c>
      <c r="C175">
        <v>641.1</v>
      </c>
      <c r="D175" t="s">
        <v>84</v>
      </c>
      <c r="E175">
        <f>YEAR(Expenses[[#This Row],[Date]])</f>
        <v>2018</v>
      </c>
      <c r="F175">
        <f>MONTH(Expenses[[#This Row],[Date]])</f>
        <v>5</v>
      </c>
    </row>
    <row r="176" spans="1:6" x14ac:dyDescent="0.3">
      <c r="A176" s="1">
        <v>43250</v>
      </c>
      <c r="B176" t="s">
        <v>54</v>
      </c>
      <c r="C176">
        <v>2203</v>
      </c>
      <c r="D176" t="s">
        <v>55</v>
      </c>
      <c r="E176">
        <f>YEAR(Expenses[[#This Row],[Date]])</f>
        <v>2018</v>
      </c>
      <c r="F176">
        <f>MONTH(Expenses[[#This Row],[Date]])</f>
        <v>5</v>
      </c>
    </row>
    <row r="177" spans="1:6" x14ac:dyDescent="0.3">
      <c r="A177" s="1">
        <v>43250</v>
      </c>
      <c r="B177" t="s">
        <v>103</v>
      </c>
      <c r="C177">
        <v>1175.8</v>
      </c>
      <c r="D177" t="s">
        <v>71</v>
      </c>
      <c r="E177">
        <f>YEAR(Expenses[[#This Row],[Date]])</f>
        <v>2018</v>
      </c>
      <c r="F177">
        <f>MONTH(Expenses[[#This Row],[Date]])</f>
        <v>5</v>
      </c>
    </row>
    <row r="178" spans="1:6" x14ac:dyDescent="0.3">
      <c r="A178" s="1">
        <v>43250</v>
      </c>
      <c r="B178" t="s">
        <v>52</v>
      </c>
      <c r="C178">
        <v>41</v>
      </c>
      <c r="D178" t="s">
        <v>53</v>
      </c>
      <c r="E178">
        <f>YEAR(Expenses[[#This Row],[Date]])</f>
        <v>2018</v>
      </c>
      <c r="F178">
        <f>MONTH(Expenses[[#This Row],[Date]])</f>
        <v>5</v>
      </c>
    </row>
    <row r="179" spans="1:6" x14ac:dyDescent="0.3">
      <c r="A179" s="1">
        <v>43281</v>
      </c>
      <c r="B179" t="s">
        <v>54</v>
      </c>
      <c r="C179">
        <v>2203</v>
      </c>
      <c r="D179" t="s">
        <v>55</v>
      </c>
      <c r="E179">
        <f>YEAR(Expenses[[#This Row],[Date]])</f>
        <v>2018</v>
      </c>
      <c r="F179">
        <f>MONTH(Expenses[[#This Row],[Date]])</f>
        <v>6</v>
      </c>
    </row>
    <row r="180" spans="1:6" x14ac:dyDescent="0.3">
      <c r="A180" s="1">
        <v>43281</v>
      </c>
      <c r="B180" t="s">
        <v>103</v>
      </c>
      <c r="C180">
        <v>1175.8</v>
      </c>
      <c r="D180" t="s">
        <v>71</v>
      </c>
      <c r="E180">
        <f>YEAR(Expenses[[#This Row],[Date]])</f>
        <v>2018</v>
      </c>
      <c r="F180">
        <f>MONTH(Expenses[[#This Row],[Date]])</f>
        <v>6</v>
      </c>
    </row>
    <row r="181" spans="1:6" x14ac:dyDescent="0.3">
      <c r="A181" s="1">
        <v>43281</v>
      </c>
      <c r="B181" t="s">
        <v>52</v>
      </c>
      <c r="C181">
        <v>41</v>
      </c>
      <c r="D181" t="s">
        <v>53</v>
      </c>
      <c r="E181">
        <f>YEAR(Expenses[[#This Row],[Date]])</f>
        <v>2018</v>
      </c>
      <c r="F181">
        <f>MONTH(Expenses[[#This Row],[Date]])</f>
        <v>6</v>
      </c>
    </row>
    <row r="182" spans="1:6" x14ac:dyDescent="0.3">
      <c r="A182" s="1">
        <v>43281</v>
      </c>
      <c r="B182" t="s">
        <v>43</v>
      </c>
      <c r="C182">
        <v>77.650000000000006</v>
      </c>
      <c r="D182" t="s">
        <v>44</v>
      </c>
      <c r="E182">
        <f>YEAR(Expenses[[#This Row],[Date]])</f>
        <v>2018</v>
      </c>
      <c r="F182">
        <f>MONTH(Expenses[[#This Row],[Date]])</f>
        <v>6</v>
      </c>
    </row>
    <row r="183" spans="1:6" x14ac:dyDescent="0.3">
      <c r="A183" s="1">
        <v>43281</v>
      </c>
      <c r="B183" t="s">
        <v>45</v>
      </c>
      <c r="C183">
        <v>80</v>
      </c>
      <c r="D183" t="s">
        <v>46</v>
      </c>
      <c r="E183">
        <f>YEAR(Expenses[[#This Row],[Date]])</f>
        <v>2018</v>
      </c>
      <c r="F183">
        <f>MONTH(Expenses[[#This Row],[Date]])</f>
        <v>6</v>
      </c>
    </row>
    <row r="184" spans="1:6" x14ac:dyDescent="0.3">
      <c r="A184" s="1">
        <v>43281</v>
      </c>
      <c r="B184" t="s">
        <v>65</v>
      </c>
      <c r="C184">
        <v>365</v>
      </c>
      <c r="D184" t="s">
        <v>77</v>
      </c>
      <c r="E184">
        <f>YEAR(Expenses[[#This Row],[Date]])</f>
        <v>2018</v>
      </c>
      <c r="F184">
        <f>MONTH(Expenses[[#This Row],[Date]])</f>
        <v>6</v>
      </c>
    </row>
    <row r="185" spans="1:6" x14ac:dyDescent="0.3">
      <c r="A185" s="1">
        <v>43312</v>
      </c>
      <c r="B185" t="s">
        <v>65</v>
      </c>
      <c r="C185">
        <v>73</v>
      </c>
      <c r="D185" t="s">
        <v>66</v>
      </c>
      <c r="E185">
        <f>YEAR(Expenses[[#This Row],[Date]])</f>
        <v>2018</v>
      </c>
      <c r="F185">
        <f>MONTH(Expenses[[#This Row],[Date]])</f>
        <v>7</v>
      </c>
    </row>
    <row r="186" spans="1:6" x14ac:dyDescent="0.3">
      <c r="A186" s="1">
        <v>43312</v>
      </c>
      <c r="B186" t="s">
        <v>43</v>
      </c>
      <c r="C186">
        <v>144.6</v>
      </c>
      <c r="D186" t="s">
        <v>49</v>
      </c>
      <c r="E186">
        <f>YEAR(Expenses[[#This Row],[Date]])</f>
        <v>2018</v>
      </c>
      <c r="F186">
        <f>MONTH(Expenses[[#This Row],[Date]])</f>
        <v>7</v>
      </c>
    </row>
    <row r="187" spans="1:6" x14ac:dyDescent="0.3">
      <c r="A187" s="1">
        <v>43312</v>
      </c>
      <c r="B187" t="s">
        <v>45</v>
      </c>
      <c r="C187">
        <v>210</v>
      </c>
      <c r="D187" t="s">
        <v>51</v>
      </c>
      <c r="E187">
        <f>YEAR(Expenses[[#This Row],[Date]])</f>
        <v>2018</v>
      </c>
      <c r="F187">
        <f>MONTH(Expenses[[#This Row],[Date]])</f>
        <v>7</v>
      </c>
    </row>
    <row r="188" spans="1:6" x14ac:dyDescent="0.3">
      <c r="A188" s="1">
        <v>43312</v>
      </c>
      <c r="B188" t="s">
        <v>104</v>
      </c>
      <c r="C188">
        <v>19.100000000000001</v>
      </c>
      <c r="D188" t="s">
        <v>71</v>
      </c>
      <c r="E188">
        <f>YEAR(Expenses[[#This Row],[Date]])</f>
        <v>2018</v>
      </c>
      <c r="F188">
        <f>MONTH(Expenses[[#This Row],[Date]])</f>
        <v>7</v>
      </c>
    </row>
    <row r="189" spans="1:6" x14ac:dyDescent="0.3">
      <c r="A189" s="1">
        <v>43312</v>
      </c>
      <c r="B189" t="s">
        <v>104</v>
      </c>
      <c r="C189">
        <v>140.9</v>
      </c>
      <c r="D189" t="s">
        <v>71</v>
      </c>
      <c r="E189">
        <f>YEAR(Expenses[[#This Row],[Date]])</f>
        <v>2018</v>
      </c>
      <c r="F189">
        <f>MONTH(Expenses[[#This Row],[Date]])</f>
        <v>7</v>
      </c>
    </row>
    <row r="190" spans="1:6" x14ac:dyDescent="0.3">
      <c r="A190" s="1">
        <v>43312</v>
      </c>
      <c r="B190" t="s">
        <v>103</v>
      </c>
      <c r="C190">
        <v>1175.8</v>
      </c>
      <c r="D190" t="s">
        <v>71</v>
      </c>
      <c r="E190">
        <f>YEAR(Expenses[[#This Row],[Date]])</f>
        <v>2018</v>
      </c>
      <c r="F190">
        <f>MONTH(Expenses[[#This Row],[Date]])</f>
        <v>7</v>
      </c>
    </row>
    <row r="191" spans="1:6" x14ac:dyDescent="0.3">
      <c r="A191" s="1">
        <v>43312</v>
      </c>
      <c r="B191" t="s">
        <v>45</v>
      </c>
      <c r="C191">
        <v>80</v>
      </c>
      <c r="D191" t="s">
        <v>46</v>
      </c>
      <c r="E191">
        <f>YEAR(Expenses[[#This Row],[Date]])</f>
        <v>2018</v>
      </c>
      <c r="F191">
        <f>MONTH(Expenses[[#This Row],[Date]])</f>
        <v>7</v>
      </c>
    </row>
    <row r="192" spans="1:6" x14ac:dyDescent="0.3">
      <c r="A192" s="1">
        <v>43312</v>
      </c>
      <c r="B192" t="s">
        <v>65</v>
      </c>
      <c r="C192">
        <v>365</v>
      </c>
      <c r="D192" t="s">
        <v>77</v>
      </c>
      <c r="E192">
        <f>YEAR(Expenses[[#This Row],[Date]])</f>
        <v>2018</v>
      </c>
      <c r="F192">
        <f>MONTH(Expenses[[#This Row],[Date]])</f>
        <v>7</v>
      </c>
    </row>
    <row r="193" spans="1:6" x14ac:dyDescent="0.3">
      <c r="A193" s="1">
        <v>43312</v>
      </c>
      <c r="B193" t="s">
        <v>43</v>
      </c>
      <c r="C193">
        <v>77.650000000000006</v>
      </c>
      <c r="D193" t="s">
        <v>44</v>
      </c>
      <c r="E193">
        <f>YEAR(Expenses[[#This Row],[Date]])</f>
        <v>2018</v>
      </c>
      <c r="F193">
        <f>MONTH(Expenses[[#This Row],[Date]])</f>
        <v>7</v>
      </c>
    </row>
    <row r="194" spans="1:6" x14ac:dyDescent="0.3">
      <c r="A194" s="1">
        <v>43312</v>
      </c>
      <c r="B194" t="s">
        <v>52</v>
      </c>
      <c r="C194">
        <v>41</v>
      </c>
      <c r="D194" t="s">
        <v>53</v>
      </c>
      <c r="E194">
        <f>YEAR(Expenses[[#This Row],[Date]])</f>
        <v>2018</v>
      </c>
      <c r="F194">
        <f>MONTH(Expenses[[#This Row],[Date]])</f>
        <v>7</v>
      </c>
    </row>
    <row r="195" spans="1:6" x14ac:dyDescent="0.3">
      <c r="A195" s="1">
        <v>43312</v>
      </c>
      <c r="B195" t="s">
        <v>54</v>
      </c>
      <c r="C195">
        <v>2203</v>
      </c>
      <c r="D195" t="s">
        <v>55</v>
      </c>
      <c r="E195">
        <f>YEAR(Expenses[[#This Row],[Date]])</f>
        <v>2018</v>
      </c>
      <c r="F195">
        <f>MONTH(Expenses[[#This Row],[Date]])</f>
        <v>7</v>
      </c>
    </row>
    <row r="196" spans="1:6" x14ac:dyDescent="0.3">
      <c r="A196" s="1">
        <v>43343</v>
      </c>
      <c r="B196" t="s">
        <v>65</v>
      </c>
      <c r="C196">
        <v>728</v>
      </c>
      <c r="D196" t="s">
        <v>88</v>
      </c>
      <c r="E196">
        <f>YEAR(Expenses[[#This Row],[Date]])</f>
        <v>2018</v>
      </c>
      <c r="F196">
        <f>MONTH(Expenses[[#This Row],[Date]])</f>
        <v>8</v>
      </c>
    </row>
    <row r="197" spans="1:6" x14ac:dyDescent="0.3">
      <c r="A197" s="1">
        <v>43343</v>
      </c>
      <c r="B197" t="s">
        <v>43</v>
      </c>
      <c r="C197">
        <v>187.4</v>
      </c>
      <c r="D197" t="s">
        <v>49</v>
      </c>
      <c r="E197">
        <f>YEAR(Expenses[[#This Row],[Date]])</f>
        <v>2018</v>
      </c>
      <c r="F197">
        <f>MONTH(Expenses[[#This Row],[Date]])</f>
        <v>8</v>
      </c>
    </row>
    <row r="198" spans="1:6" x14ac:dyDescent="0.3">
      <c r="A198" s="1">
        <v>43343</v>
      </c>
      <c r="B198" t="s">
        <v>45</v>
      </c>
      <c r="C198">
        <v>48</v>
      </c>
      <c r="D198" t="s">
        <v>46</v>
      </c>
      <c r="E198">
        <f>YEAR(Expenses[[#This Row],[Date]])</f>
        <v>2018</v>
      </c>
      <c r="F198">
        <f>MONTH(Expenses[[#This Row],[Date]])</f>
        <v>8</v>
      </c>
    </row>
    <row r="199" spans="1:6" x14ac:dyDescent="0.3">
      <c r="A199" s="1">
        <v>43343</v>
      </c>
      <c r="B199" t="s">
        <v>47</v>
      </c>
      <c r="C199">
        <v>224.8</v>
      </c>
      <c r="D199" t="s">
        <v>79</v>
      </c>
      <c r="E199">
        <f>YEAR(Expenses[[#This Row],[Date]])</f>
        <v>2018</v>
      </c>
      <c r="F199">
        <f>MONTH(Expenses[[#This Row],[Date]])</f>
        <v>8</v>
      </c>
    </row>
    <row r="200" spans="1:6" x14ac:dyDescent="0.3">
      <c r="A200" s="1">
        <v>43343</v>
      </c>
      <c r="B200" t="s">
        <v>103</v>
      </c>
      <c r="C200">
        <v>1175.8</v>
      </c>
      <c r="D200" t="s">
        <v>71</v>
      </c>
      <c r="E200">
        <f>YEAR(Expenses[[#This Row],[Date]])</f>
        <v>2018</v>
      </c>
      <c r="F200">
        <f>MONTH(Expenses[[#This Row],[Date]])</f>
        <v>8</v>
      </c>
    </row>
    <row r="201" spans="1:6" x14ac:dyDescent="0.3">
      <c r="A201" s="1">
        <v>43343</v>
      </c>
      <c r="B201" t="s">
        <v>52</v>
      </c>
      <c r="C201">
        <v>41</v>
      </c>
      <c r="D201" t="s">
        <v>53</v>
      </c>
      <c r="E201">
        <f>YEAR(Expenses[[#This Row],[Date]])</f>
        <v>2018</v>
      </c>
      <c r="F201">
        <f>MONTH(Expenses[[#This Row],[Date]])</f>
        <v>8</v>
      </c>
    </row>
    <row r="202" spans="1:6" x14ac:dyDescent="0.3">
      <c r="A202" s="1">
        <v>43343</v>
      </c>
      <c r="B202" t="s">
        <v>54</v>
      </c>
      <c r="C202">
        <v>2203</v>
      </c>
      <c r="D202" t="s">
        <v>55</v>
      </c>
      <c r="E202">
        <f>YEAR(Expenses[[#This Row],[Date]])</f>
        <v>2018</v>
      </c>
      <c r="F202">
        <f>MONTH(Expenses[[#This Row],[Date]])</f>
        <v>8</v>
      </c>
    </row>
    <row r="203" spans="1:6" x14ac:dyDescent="0.3">
      <c r="A203" s="1">
        <v>43373</v>
      </c>
      <c r="B203" t="s">
        <v>45</v>
      </c>
      <c r="C203">
        <v>96</v>
      </c>
      <c r="D203" t="s">
        <v>46</v>
      </c>
      <c r="E203">
        <f>YEAR(Expenses[[#This Row],[Date]])</f>
        <v>2018</v>
      </c>
      <c r="F203">
        <f>MONTH(Expenses[[#This Row],[Date]])</f>
        <v>9</v>
      </c>
    </row>
    <row r="204" spans="1:6" x14ac:dyDescent="0.3">
      <c r="A204" s="1">
        <v>43373</v>
      </c>
      <c r="B204" t="s">
        <v>45</v>
      </c>
      <c r="C204">
        <v>10</v>
      </c>
      <c r="D204" t="s">
        <v>76</v>
      </c>
      <c r="E204">
        <f>YEAR(Expenses[[#This Row],[Date]])</f>
        <v>2018</v>
      </c>
      <c r="F204">
        <f>MONTH(Expenses[[#This Row],[Date]])</f>
        <v>9</v>
      </c>
    </row>
    <row r="205" spans="1:6" x14ac:dyDescent="0.3">
      <c r="A205" s="1">
        <v>43373</v>
      </c>
      <c r="B205" t="s">
        <v>43</v>
      </c>
      <c r="C205">
        <v>68.2</v>
      </c>
      <c r="D205" t="s">
        <v>44</v>
      </c>
      <c r="E205">
        <f>YEAR(Expenses[[#This Row],[Date]])</f>
        <v>2018</v>
      </c>
      <c r="F205">
        <f>MONTH(Expenses[[#This Row],[Date]])</f>
        <v>9</v>
      </c>
    </row>
    <row r="206" spans="1:6" x14ac:dyDescent="0.3">
      <c r="A206" s="1">
        <v>43373</v>
      </c>
      <c r="B206" t="s">
        <v>65</v>
      </c>
      <c r="C206">
        <v>300</v>
      </c>
      <c r="D206" t="s">
        <v>66</v>
      </c>
      <c r="E206">
        <f>YEAR(Expenses[[#This Row],[Date]])</f>
        <v>2018</v>
      </c>
      <c r="F206">
        <f>MONTH(Expenses[[#This Row],[Date]])</f>
        <v>9</v>
      </c>
    </row>
    <row r="207" spans="1:6" x14ac:dyDescent="0.3">
      <c r="A207" s="1">
        <v>43373</v>
      </c>
      <c r="B207" t="s">
        <v>104</v>
      </c>
      <c r="C207">
        <v>25.1</v>
      </c>
      <c r="D207" t="s">
        <v>71</v>
      </c>
      <c r="E207">
        <f>YEAR(Expenses[[#This Row],[Date]])</f>
        <v>2018</v>
      </c>
      <c r="F207">
        <f>MONTH(Expenses[[#This Row],[Date]])</f>
        <v>9</v>
      </c>
    </row>
    <row r="208" spans="1:6" x14ac:dyDescent="0.3">
      <c r="A208" s="1">
        <v>43373</v>
      </c>
      <c r="B208" t="s">
        <v>103</v>
      </c>
      <c r="C208">
        <v>1175.8</v>
      </c>
      <c r="D208" t="s">
        <v>71</v>
      </c>
      <c r="E208">
        <f>YEAR(Expenses[[#This Row],[Date]])</f>
        <v>2018</v>
      </c>
      <c r="F208">
        <f>MONTH(Expenses[[#This Row],[Date]])</f>
        <v>9</v>
      </c>
    </row>
    <row r="209" spans="1:6" x14ac:dyDescent="0.3">
      <c r="A209" s="1">
        <v>43373</v>
      </c>
      <c r="B209" t="s">
        <v>54</v>
      </c>
      <c r="C209">
        <v>2203</v>
      </c>
      <c r="D209" t="s">
        <v>55</v>
      </c>
      <c r="E209">
        <f>YEAR(Expenses[[#This Row],[Date]])</f>
        <v>2018</v>
      </c>
      <c r="F209">
        <f>MONTH(Expenses[[#This Row],[Date]])</f>
        <v>9</v>
      </c>
    </row>
    <row r="210" spans="1:6" x14ac:dyDescent="0.3">
      <c r="A210" s="1">
        <v>43373</v>
      </c>
      <c r="B210" t="s">
        <v>52</v>
      </c>
      <c r="C210">
        <v>41</v>
      </c>
      <c r="D210" t="s">
        <v>53</v>
      </c>
      <c r="E210">
        <f>YEAR(Expenses[[#This Row],[Date]])</f>
        <v>2018</v>
      </c>
      <c r="F210">
        <f>MONTH(Expenses[[#This Row],[Date]])</f>
        <v>9</v>
      </c>
    </row>
    <row r="211" spans="1:6" x14ac:dyDescent="0.3">
      <c r="A211" s="1">
        <v>43403</v>
      </c>
      <c r="B211" t="s">
        <v>65</v>
      </c>
      <c r="C211">
        <v>194.8</v>
      </c>
      <c r="D211" t="s">
        <v>66</v>
      </c>
      <c r="E211">
        <f>YEAR(Expenses[[#This Row],[Date]])</f>
        <v>2018</v>
      </c>
      <c r="F211">
        <f>MONTH(Expenses[[#This Row],[Date]])</f>
        <v>10</v>
      </c>
    </row>
    <row r="212" spans="1:6" x14ac:dyDescent="0.3">
      <c r="A212" s="1">
        <v>43403</v>
      </c>
      <c r="B212" t="s">
        <v>52</v>
      </c>
      <c r="C212">
        <v>41</v>
      </c>
      <c r="D212" t="s">
        <v>53</v>
      </c>
      <c r="E212">
        <f>YEAR(Expenses[[#This Row],[Date]])</f>
        <v>2018</v>
      </c>
      <c r="F212">
        <f>MONTH(Expenses[[#This Row],[Date]])</f>
        <v>10</v>
      </c>
    </row>
    <row r="213" spans="1:6" x14ac:dyDescent="0.3">
      <c r="A213" s="1">
        <v>43403</v>
      </c>
      <c r="B213" t="s">
        <v>52</v>
      </c>
      <c r="C213">
        <v>112.75</v>
      </c>
      <c r="D213" t="s">
        <v>70</v>
      </c>
      <c r="E213">
        <f>YEAR(Expenses[[#This Row],[Date]])</f>
        <v>2018</v>
      </c>
      <c r="F213">
        <f>MONTH(Expenses[[#This Row],[Date]])</f>
        <v>10</v>
      </c>
    </row>
    <row r="214" spans="1:6" x14ac:dyDescent="0.3">
      <c r="A214" s="1">
        <v>43403</v>
      </c>
      <c r="B214" t="s">
        <v>43</v>
      </c>
      <c r="C214">
        <v>198.4</v>
      </c>
      <c r="D214" t="s">
        <v>49</v>
      </c>
      <c r="E214">
        <f>YEAR(Expenses[[#This Row],[Date]])</f>
        <v>2018</v>
      </c>
      <c r="F214">
        <f>MONTH(Expenses[[#This Row],[Date]])</f>
        <v>10</v>
      </c>
    </row>
    <row r="215" spans="1:6" x14ac:dyDescent="0.3">
      <c r="A215" s="1">
        <v>43403</v>
      </c>
      <c r="B215" t="s">
        <v>43</v>
      </c>
      <c r="C215">
        <v>42.2</v>
      </c>
      <c r="D215" t="s">
        <v>44</v>
      </c>
      <c r="E215">
        <f>YEAR(Expenses[[#This Row],[Date]])</f>
        <v>2018</v>
      </c>
      <c r="F215">
        <f>MONTH(Expenses[[#This Row],[Date]])</f>
        <v>10</v>
      </c>
    </row>
    <row r="216" spans="1:6" x14ac:dyDescent="0.3">
      <c r="A216" s="1">
        <v>43403</v>
      </c>
      <c r="B216" t="s">
        <v>103</v>
      </c>
      <c r="C216">
        <v>1175.8</v>
      </c>
      <c r="D216" t="s">
        <v>71</v>
      </c>
      <c r="E216">
        <f>YEAR(Expenses[[#This Row],[Date]])</f>
        <v>2018</v>
      </c>
      <c r="F216">
        <f>MONTH(Expenses[[#This Row],[Date]])</f>
        <v>10</v>
      </c>
    </row>
    <row r="217" spans="1:6" x14ac:dyDescent="0.3">
      <c r="A217" s="1">
        <v>43403</v>
      </c>
      <c r="B217" t="s">
        <v>54</v>
      </c>
      <c r="C217">
        <v>2203</v>
      </c>
      <c r="D217" t="s">
        <v>55</v>
      </c>
      <c r="E217">
        <f>YEAR(Expenses[[#This Row],[Date]])</f>
        <v>2018</v>
      </c>
      <c r="F217">
        <f>MONTH(Expenses[[#This Row],[Date]])</f>
        <v>10</v>
      </c>
    </row>
    <row r="218" spans="1:6" x14ac:dyDescent="0.3">
      <c r="A218" s="1">
        <v>43403</v>
      </c>
      <c r="B218" t="s">
        <v>47</v>
      </c>
      <c r="C218">
        <v>329.35</v>
      </c>
      <c r="D218" t="s">
        <v>68</v>
      </c>
      <c r="E218">
        <f>YEAR(Expenses[[#This Row],[Date]])</f>
        <v>2018</v>
      </c>
      <c r="F218">
        <f>MONTH(Expenses[[#This Row],[Date]])</f>
        <v>10</v>
      </c>
    </row>
    <row r="219" spans="1:6" x14ac:dyDescent="0.3">
      <c r="A219" s="1">
        <v>43403</v>
      </c>
      <c r="B219" t="s">
        <v>47</v>
      </c>
      <c r="C219">
        <v>128.80000000000001</v>
      </c>
      <c r="D219" t="s">
        <v>60</v>
      </c>
      <c r="E219">
        <f>YEAR(Expenses[[#This Row],[Date]])</f>
        <v>2018</v>
      </c>
      <c r="F219">
        <f>MONTH(Expenses[[#This Row],[Date]])</f>
        <v>10</v>
      </c>
    </row>
    <row r="220" spans="1:6" x14ac:dyDescent="0.3">
      <c r="A220" s="1">
        <v>43434</v>
      </c>
      <c r="B220" t="s">
        <v>45</v>
      </c>
      <c r="C220">
        <v>197</v>
      </c>
      <c r="D220" t="s">
        <v>46</v>
      </c>
      <c r="E220">
        <f>YEAR(Expenses[[#This Row],[Date]])</f>
        <v>2018</v>
      </c>
      <c r="F220">
        <f>MONTH(Expenses[[#This Row],[Date]])</f>
        <v>11</v>
      </c>
    </row>
    <row r="221" spans="1:6" x14ac:dyDescent="0.3">
      <c r="A221" s="1">
        <v>43434</v>
      </c>
      <c r="B221" t="s">
        <v>52</v>
      </c>
      <c r="C221">
        <v>420.6</v>
      </c>
      <c r="D221" t="s">
        <v>69</v>
      </c>
      <c r="E221">
        <f>YEAR(Expenses[[#This Row],[Date]])</f>
        <v>2018</v>
      </c>
      <c r="F221">
        <f>MONTH(Expenses[[#This Row],[Date]])</f>
        <v>11</v>
      </c>
    </row>
    <row r="222" spans="1:6" x14ac:dyDescent="0.3">
      <c r="A222" s="1">
        <v>43434</v>
      </c>
      <c r="B222" t="s">
        <v>52</v>
      </c>
      <c r="C222">
        <v>70</v>
      </c>
      <c r="D222" t="s">
        <v>69</v>
      </c>
      <c r="E222">
        <f>YEAR(Expenses[[#This Row],[Date]])</f>
        <v>2018</v>
      </c>
      <c r="F222">
        <f>MONTH(Expenses[[#This Row],[Date]])</f>
        <v>11</v>
      </c>
    </row>
    <row r="223" spans="1:6" x14ac:dyDescent="0.3">
      <c r="A223" s="1">
        <v>43434</v>
      </c>
      <c r="B223" t="s">
        <v>47</v>
      </c>
      <c r="C223">
        <v>180.6</v>
      </c>
      <c r="D223" t="s">
        <v>85</v>
      </c>
      <c r="E223">
        <f>YEAR(Expenses[[#This Row],[Date]])</f>
        <v>2018</v>
      </c>
      <c r="F223">
        <f>MONTH(Expenses[[#This Row],[Date]])</f>
        <v>11</v>
      </c>
    </row>
    <row r="224" spans="1:6" x14ac:dyDescent="0.3">
      <c r="A224" s="1">
        <v>43434</v>
      </c>
      <c r="B224" t="s">
        <v>65</v>
      </c>
      <c r="C224">
        <v>175.2</v>
      </c>
      <c r="D224" t="s">
        <v>66</v>
      </c>
      <c r="E224">
        <f>YEAR(Expenses[[#This Row],[Date]])</f>
        <v>2018</v>
      </c>
      <c r="F224">
        <f>MONTH(Expenses[[#This Row],[Date]])</f>
        <v>11</v>
      </c>
    </row>
    <row r="225" spans="1:6" x14ac:dyDescent="0.3">
      <c r="A225" s="1">
        <v>43434</v>
      </c>
      <c r="B225" t="s">
        <v>47</v>
      </c>
      <c r="C225">
        <v>108.7</v>
      </c>
      <c r="D225" t="s">
        <v>60</v>
      </c>
      <c r="E225">
        <f>YEAR(Expenses[[#This Row],[Date]])</f>
        <v>2018</v>
      </c>
      <c r="F225">
        <f>MONTH(Expenses[[#This Row],[Date]])</f>
        <v>11</v>
      </c>
    </row>
    <row r="226" spans="1:6" x14ac:dyDescent="0.3">
      <c r="A226" s="1">
        <v>43434</v>
      </c>
      <c r="B226" t="s">
        <v>72</v>
      </c>
      <c r="C226">
        <v>60</v>
      </c>
      <c r="D226" t="s">
        <v>73</v>
      </c>
      <c r="E226">
        <f>YEAR(Expenses[[#This Row],[Date]])</f>
        <v>2018</v>
      </c>
      <c r="F226">
        <f>MONTH(Expenses[[#This Row],[Date]])</f>
        <v>11</v>
      </c>
    </row>
    <row r="227" spans="1:6" x14ac:dyDescent="0.3">
      <c r="A227" s="1">
        <v>43434</v>
      </c>
      <c r="B227" t="s">
        <v>72</v>
      </c>
      <c r="C227">
        <v>27.9</v>
      </c>
      <c r="D227" t="s">
        <v>73</v>
      </c>
      <c r="E227">
        <f>YEAR(Expenses[[#This Row],[Date]])</f>
        <v>2018</v>
      </c>
      <c r="F227">
        <f>MONTH(Expenses[[#This Row],[Date]])</f>
        <v>11</v>
      </c>
    </row>
    <row r="228" spans="1:6" x14ac:dyDescent="0.3">
      <c r="A228" s="1">
        <v>43434</v>
      </c>
      <c r="B228" t="s">
        <v>103</v>
      </c>
      <c r="C228">
        <v>1175.8</v>
      </c>
      <c r="D228" t="s">
        <v>71</v>
      </c>
      <c r="E228">
        <f>YEAR(Expenses[[#This Row],[Date]])</f>
        <v>2018</v>
      </c>
      <c r="F228">
        <f>MONTH(Expenses[[#This Row],[Date]])</f>
        <v>11</v>
      </c>
    </row>
    <row r="229" spans="1:6" x14ac:dyDescent="0.3">
      <c r="A229" s="1">
        <v>43434</v>
      </c>
      <c r="B229" t="s">
        <v>54</v>
      </c>
      <c r="C229">
        <v>2203</v>
      </c>
      <c r="D229" t="s">
        <v>55</v>
      </c>
      <c r="E229">
        <f>YEAR(Expenses[[#This Row],[Date]])</f>
        <v>2018</v>
      </c>
      <c r="F229">
        <f>MONTH(Expenses[[#This Row],[Date]])</f>
        <v>11</v>
      </c>
    </row>
    <row r="230" spans="1:6" x14ac:dyDescent="0.3">
      <c r="A230" s="1">
        <v>43434</v>
      </c>
      <c r="B230" t="s">
        <v>52</v>
      </c>
      <c r="C230">
        <v>41</v>
      </c>
      <c r="D230" t="s">
        <v>53</v>
      </c>
      <c r="E230">
        <f>YEAR(Expenses[[#This Row],[Date]])</f>
        <v>2018</v>
      </c>
      <c r="F230">
        <f>MONTH(Expenses[[#This Row],[Date]])</f>
        <v>11</v>
      </c>
    </row>
    <row r="231" spans="1:6" x14ac:dyDescent="0.3">
      <c r="A231" s="1">
        <v>43465</v>
      </c>
      <c r="B231" t="s">
        <v>52</v>
      </c>
      <c r="C231">
        <v>41</v>
      </c>
      <c r="D231" t="s">
        <v>53</v>
      </c>
      <c r="E231">
        <f>YEAR(Expenses[[#This Row],[Date]])</f>
        <v>2018</v>
      </c>
      <c r="F231">
        <f>MONTH(Expenses[[#This Row],[Date]])</f>
        <v>12</v>
      </c>
    </row>
    <row r="232" spans="1:6" x14ac:dyDescent="0.3">
      <c r="A232" s="1">
        <v>43465</v>
      </c>
      <c r="B232" t="s">
        <v>43</v>
      </c>
      <c r="C232">
        <v>40.65</v>
      </c>
      <c r="D232" t="s">
        <v>44</v>
      </c>
      <c r="E232">
        <f>YEAR(Expenses[[#This Row],[Date]])</f>
        <v>2018</v>
      </c>
      <c r="F232">
        <f>MONTH(Expenses[[#This Row],[Date]])</f>
        <v>12</v>
      </c>
    </row>
    <row r="233" spans="1:6" x14ac:dyDescent="0.3">
      <c r="A233" s="1">
        <v>43465</v>
      </c>
      <c r="B233" t="s">
        <v>65</v>
      </c>
      <c r="C233">
        <v>759.7</v>
      </c>
      <c r="D233" t="s">
        <v>84</v>
      </c>
      <c r="E233">
        <f>YEAR(Expenses[[#This Row],[Date]])</f>
        <v>2018</v>
      </c>
      <c r="F233">
        <f>MONTH(Expenses[[#This Row],[Date]])</f>
        <v>12</v>
      </c>
    </row>
    <row r="234" spans="1:6" x14ac:dyDescent="0.3">
      <c r="A234" s="1">
        <v>43465</v>
      </c>
      <c r="B234" t="s">
        <v>65</v>
      </c>
      <c r="C234">
        <v>97</v>
      </c>
      <c r="D234" t="s">
        <v>67</v>
      </c>
      <c r="E234">
        <f>YEAR(Expenses[[#This Row],[Date]])</f>
        <v>2018</v>
      </c>
      <c r="F234">
        <f>MONTH(Expenses[[#This Row],[Date]])</f>
        <v>12</v>
      </c>
    </row>
    <row r="235" spans="1:6" x14ac:dyDescent="0.3">
      <c r="A235" s="1">
        <v>43465</v>
      </c>
      <c r="B235" t="s">
        <v>43</v>
      </c>
      <c r="C235">
        <v>187</v>
      </c>
      <c r="D235" t="s">
        <v>49</v>
      </c>
      <c r="E235">
        <f>YEAR(Expenses[[#This Row],[Date]])</f>
        <v>2018</v>
      </c>
      <c r="F235">
        <f>MONTH(Expenses[[#This Row],[Date]])</f>
        <v>12</v>
      </c>
    </row>
    <row r="236" spans="1:6" x14ac:dyDescent="0.3">
      <c r="A236" s="1">
        <v>43465</v>
      </c>
      <c r="B236" t="s">
        <v>72</v>
      </c>
      <c r="C236">
        <v>51.35</v>
      </c>
      <c r="D236" t="s">
        <v>89</v>
      </c>
      <c r="E236">
        <f>YEAR(Expenses[[#This Row],[Date]])</f>
        <v>2018</v>
      </c>
      <c r="F236">
        <f>MONTH(Expenses[[#This Row],[Date]])</f>
        <v>12</v>
      </c>
    </row>
    <row r="237" spans="1:6" x14ac:dyDescent="0.3">
      <c r="A237" s="1">
        <v>43465</v>
      </c>
      <c r="B237" t="s">
        <v>72</v>
      </c>
      <c r="C237">
        <v>13.5</v>
      </c>
      <c r="D237" t="s">
        <v>90</v>
      </c>
      <c r="E237">
        <f>YEAR(Expenses[[#This Row],[Date]])</f>
        <v>2018</v>
      </c>
      <c r="F237">
        <f>MONTH(Expenses[[#This Row],[Date]])</f>
        <v>12</v>
      </c>
    </row>
    <row r="238" spans="1:6" x14ac:dyDescent="0.3">
      <c r="A238" s="1">
        <v>43465</v>
      </c>
      <c r="B238" t="s">
        <v>103</v>
      </c>
      <c r="C238">
        <v>1175.8</v>
      </c>
      <c r="D238" t="s">
        <v>71</v>
      </c>
      <c r="E238">
        <f>YEAR(Expenses[[#This Row],[Date]])</f>
        <v>2018</v>
      </c>
      <c r="F238">
        <f>MONTH(Expenses[[#This Row],[Date]])</f>
        <v>12</v>
      </c>
    </row>
    <row r="239" spans="1:6" x14ac:dyDescent="0.3">
      <c r="A239" s="1">
        <v>43465</v>
      </c>
      <c r="B239" t="s">
        <v>54</v>
      </c>
      <c r="C239">
        <v>2203</v>
      </c>
      <c r="D239" t="s">
        <v>55</v>
      </c>
      <c r="E239">
        <f>YEAR(Expenses[[#This Row],[Date]])</f>
        <v>2018</v>
      </c>
      <c r="F239">
        <f>MONTH(Expenses[[#This Row],[Date]])</f>
        <v>12</v>
      </c>
    </row>
    <row r="240" spans="1:6" x14ac:dyDescent="0.3">
      <c r="A240" s="1">
        <v>43465</v>
      </c>
      <c r="B240" t="s">
        <v>72</v>
      </c>
      <c r="C240">
        <v>495</v>
      </c>
      <c r="D240" t="s">
        <v>91</v>
      </c>
      <c r="E240">
        <f>YEAR(Expenses[[#This Row],[Date]])</f>
        <v>2018</v>
      </c>
      <c r="F240">
        <f>MONTH(Expenses[[#This Row],[Date]])</f>
        <v>12</v>
      </c>
    </row>
    <row r="241" spans="1:6" x14ac:dyDescent="0.3">
      <c r="A241" s="1">
        <v>43496</v>
      </c>
      <c r="B241" t="s">
        <v>47</v>
      </c>
      <c r="C241">
        <v>121.8</v>
      </c>
      <c r="D241" t="s">
        <v>92</v>
      </c>
      <c r="E241">
        <f>YEAR(Expenses[[#This Row],[Date]])</f>
        <v>2019</v>
      </c>
      <c r="F241">
        <f>MONTH(Expenses[[#This Row],[Date]])</f>
        <v>1</v>
      </c>
    </row>
    <row r="242" spans="1:6" x14ac:dyDescent="0.3">
      <c r="A242" s="1">
        <v>43496</v>
      </c>
      <c r="B242" t="s">
        <v>47</v>
      </c>
      <c r="C242">
        <v>90.85</v>
      </c>
      <c r="D242" t="s">
        <v>60</v>
      </c>
      <c r="E242">
        <f>YEAR(Expenses[[#This Row],[Date]])</f>
        <v>2019</v>
      </c>
      <c r="F242">
        <f>MONTH(Expenses[[#This Row],[Date]])</f>
        <v>1</v>
      </c>
    </row>
    <row r="243" spans="1:6" x14ac:dyDescent="0.3">
      <c r="A243" s="1">
        <v>43496</v>
      </c>
      <c r="B243" t="s">
        <v>72</v>
      </c>
      <c r="C243">
        <v>90</v>
      </c>
      <c r="D243" t="s">
        <v>93</v>
      </c>
      <c r="E243">
        <f>YEAR(Expenses[[#This Row],[Date]])</f>
        <v>2019</v>
      </c>
      <c r="F243">
        <f>MONTH(Expenses[[#This Row],[Date]])</f>
        <v>1</v>
      </c>
    </row>
    <row r="244" spans="1:6" x14ac:dyDescent="0.3">
      <c r="A244" s="1">
        <v>43496</v>
      </c>
      <c r="B244" t="s">
        <v>45</v>
      </c>
      <c r="C244">
        <v>310</v>
      </c>
      <c r="D244" t="s">
        <v>51</v>
      </c>
      <c r="E244">
        <f>YEAR(Expenses[[#This Row],[Date]])</f>
        <v>2019</v>
      </c>
      <c r="F244">
        <f>MONTH(Expenses[[#This Row],[Date]])</f>
        <v>1</v>
      </c>
    </row>
    <row r="245" spans="1:6" x14ac:dyDescent="0.3">
      <c r="A245" s="1">
        <v>43496</v>
      </c>
      <c r="B245" t="s">
        <v>54</v>
      </c>
      <c r="C245">
        <v>2203</v>
      </c>
      <c r="D245" t="s">
        <v>55</v>
      </c>
      <c r="E245">
        <f>YEAR(Expenses[[#This Row],[Date]])</f>
        <v>2019</v>
      </c>
      <c r="F245">
        <f>MONTH(Expenses[[#This Row],[Date]])</f>
        <v>1</v>
      </c>
    </row>
    <row r="246" spans="1:6" x14ac:dyDescent="0.3">
      <c r="A246" s="1">
        <v>43496</v>
      </c>
      <c r="B246" t="s">
        <v>103</v>
      </c>
      <c r="C246">
        <v>1265.4000000000001</v>
      </c>
      <c r="D246" t="s">
        <v>71</v>
      </c>
      <c r="E246">
        <f>YEAR(Expenses[[#This Row],[Date]])</f>
        <v>2019</v>
      </c>
      <c r="F246">
        <f>MONTH(Expenses[[#This Row],[Date]])</f>
        <v>1</v>
      </c>
    </row>
    <row r="247" spans="1:6" x14ac:dyDescent="0.3">
      <c r="A247" s="1">
        <v>43496</v>
      </c>
      <c r="B247" t="s">
        <v>45</v>
      </c>
      <c r="C247">
        <v>405</v>
      </c>
      <c r="D247" t="s">
        <v>94</v>
      </c>
      <c r="E247">
        <f>YEAR(Expenses[[#This Row],[Date]])</f>
        <v>2019</v>
      </c>
      <c r="F247">
        <f>MONTH(Expenses[[#This Row],[Date]])</f>
        <v>1</v>
      </c>
    </row>
    <row r="248" spans="1:6" x14ac:dyDescent="0.3">
      <c r="A248" s="1">
        <v>43524</v>
      </c>
      <c r="B248" t="s">
        <v>52</v>
      </c>
      <c r="C248">
        <v>273.75</v>
      </c>
      <c r="D248" t="s">
        <v>95</v>
      </c>
      <c r="E248">
        <f>YEAR(Expenses[[#This Row],[Date]])</f>
        <v>2019</v>
      </c>
      <c r="F248">
        <f>MONTH(Expenses[[#This Row],[Date]])</f>
        <v>2</v>
      </c>
    </row>
    <row r="249" spans="1:6" x14ac:dyDescent="0.3">
      <c r="A249" s="1">
        <v>43524</v>
      </c>
      <c r="B249" t="s">
        <v>43</v>
      </c>
      <c r="C249">
        <v>449.8</v>
      </c>
      <c r="D249" t="s">
        <v>96</v>
      </c>
      <c r="E249">
        <f>YEAR(Expenses[[#This Row],[Date]])</f>
        <v>2019</v>
      </c>
      <c r="F249">
        <f>MONTH(Expenses[[#This Row],[Date]])</f>
        <v>2</v>
      </c>
    </row>
    <row r="250" spans="1:6" x14ac:dyDescent="0.3">
      <c r="A250" s="1">
        <v>43524</v>
      </c>
      <c r="B250" t="s">
        <v>43</v>
      </c>
      <c r="C250">
        <v>200.6</v>
      </c>
      <c r="D250" t="s">
        <v>49</v>
      </c>
      <c r="E250">
        <f>YEAR(Expenses[[#This Row],[Date]])</f>
        <v>2019</v>
      </c>
      <c r="F250">
        <f>MONTH(Expenses[[#This Row],[Date]])</f>
        <v>2</v>
      </c>
    </row>
    <row r="251" spans="1:6" x14ac:dyDescent="0.3">
      <c r="A251" s="1">
        <v>43524</v>
      </c>
      <c r="B251" t="s">
        <v>45</v>
      </c>
      <c r="C251">
        <v>492</v>
      </c>
      <c r="D251" t="s">
        <v>46</v>
      </c>
      <c r="E251">
        <f>YEAR(Expenses[[#This Row],[Date]])</f>
        <v>2019</v>
      </c>
      <c r="F251">
        <f>MONTH(Expenses[[#This Row],[Date]])</f>
        <v>2</v>
      </c>
    </row>
    <row r="252" spans="1:6" x14ac:dyDescent="0.3">
      <c r="A252" s="1">
        <v>43524</v>
      </c>
      <c r="B252" t="s">
        <v>45</v>
      </c>
      <c r="C252">
        <v>200</v>
      </c>
      <c r="D252" t="s">
        <v>76</v>
      </c>
      <c r="E252">
        <f>YEAR(Expenses[[#This Row],[Date]])</f>
        <v>2019</v>
      </c>
      <c r="F252">
        <f>MONTH(Expenses[[#This Row],[Date]])</f>
        <v>2</v>
      </c>
    </row>
    <row r="253" spans="1:6" x14ac:dyDescent="0.3">
      <c r="A253" s="1">
        <v>43524</v>
      </c>
      <c r="B253" t="s">
        <v>54</v>
      </c>
      <c r="C253">
        <v>2203</v>
      </c>
      <c r="D253" t="s">
        <v>55</v>
      </c>
      <c r="E253">
        <f>YEAR(Expenses[[#This Row],[Date]])</f>
        <v>2019</v>
      </c>
      <c r="F253">
        <f>MONTH(Expenses[[#This Row],[Date]])</f>
        <v>2</v>
      </c>
    </row>
    <row r="254" spans="1:6" x14ac:dyDescent="0.3">
      <c r="A254" s="1">
        <v>43524</v>
      </c>
      <c r="B254" t="s">
        <v>103</v>
      </c>
      <c r="C254">
        <v>1265.4000000000001</v>
      </c>
      <c r="D254" t="s">
        <v>71</v>
      </c>
      <c r="E254">
        <f>YEAR(Expenses[[#This Row],[Date]])</f>
        <v>2019</v>
      </c>
      <c r="F254">
        <f>MONTH(Expenses[[#This Row],[Date]])</f>
        <v>2</v>
      </c>
    </row>
    <row r="255" spans="1:6" x14ac:dyDescent="0.3">
      <c r="A255" s="1">
        <v>43555</v>
      </c>
      <c r="B255" t="s">
        <v>43</v>
      </c>
      <c r="C255">
        <v>51.75</v>
      </c>
      <c r="D255" t="s">
        <v>44</v>
      </c>
      <c r="E255">
        <f>YEAR(Expenses[[#This Row],[Date]])</f>
        <v>2019</v>
      </c>
      <c r="F255">
        <f>MONTH(Expenses[[#This Row],[Date]])</f>
        <v>3</v>
      </c>
    </row>
    <row r="256" spans="1:6" x14ac:dyDescent="0.3">
      <c r="A256" s="1">
        <v>43555</v>
      </c>
      <c r="B256" t="s">
        <v>45</v>
      </c>
      <c r="C256">
        <v>69</v>
      </c>
      <c r="D256" t="s">
        <v>46</v>
      </c>
      <c r="E256">
        <f>YEAR(Expenses[[#This Row],[Date]])</f>
        <v>2019</v>
      </c>
      <c r="F256">
        <f>MONTH(Expenses[[#This Row],[Date]])</f>
        <v>3</v>
      </c>
    </row>
    <row r="257" spans="1:6" x14ac:dyDescent="0.3">
      <c r="A257" s="1">
        <v>43555</v>
      </c>
      <c r="B257" t="s">
        <v>104</v>
      </c>
      <c r="C257">
        <v>173.95</v>
      </c>
      <c r="D257" t="s">
        <v>71</v>
      </c>
      <c r="E257">
        <f>YEAR(Expenses[[#This Row],[Date]])</f>
        <v>2019</v>
      </c>
      <c r="F257">
        <f>MONTH(Expenses[[#This Row],[Date]])</f>
        <v>3</v>
      </c>
    </row>
    <row r="258" spans="1:6" x14ac:dyDescent="0.3">
      <c r="A258" s="1">
        <v>43555</v>
      </c>
      <c r="B258" t="s">
        <v>54</v>
      </c>
      <c r="C258">
        <v>2203</v>
      </c>
      <c r="D258" t="s">
        <v>55</v>
      </c>
      <c r="E258">
        <f>YEAR(Expenses[[#This Row],[Date]])</f>
        <v>2019</v>
      </c>
      <c r="F258">
        <f>MONTH(Expenses[[#This Row],[Date]])</f>
        <v>3</v>
      </c>
    </row>
    <row r="259" spans="1:6" x14ac:dyDescent="0.3">
      <c r="A259" s="1">
        <v>43555</v>
      </c>
      <c r="B259" t="s">
        <v>103</v>
      </c>
      <c r="C259">
        <v>1265.4000000000001</v>
      </c>
      <c r="D259" t="s">
        <v>71</v>
      </c>
      <c r="E259">
        <f>YEAR(Expenses[[#This Row],[Date]])</f>
        <v>2019</v>
      </c>
      <c r="F259">
        <f>MONTH(Expenses[[#This Row],[Date]])</f>
        <v>3</v>
      </c>
    </row>
    <row r="260" spans="1:6" x14ac:dyDescent="0.3">
      <c r="A260" s="1">
        <v>43555</v>
      </c>
      <c r="B260" t="s">
        <v>52</v>
      </c>
      <c r="C260">
        <v>150.44999999999999</v>
      </c>
      <c r="D260" t="s">
        <v>53</v>
      </c>
      <c r="E260">
        <f>YEAR(Expenses[[#This Row],[Date]])</f>
        <v>2019</v>
      </c>
      <c r="F260">
        <f>MONTH(Expenses[[#This Row],[Date]])</f>
        <v>3</v>
      </c>
    </row>
    <row r="261" spans="1:6" x14ac:dyDescent="0.3">
      <c r="A261" s="1">
        <v>43555</v>
      </c>
      <c r="B261" t="s">
        <v>104</v>
      </c>
      <c r="C261">
        <v>215.7</v>
      </c>
      <c r="D261" t="s">
        <v>71</v>
      </c>
      <c r="E261">
        <f>YEAR(Expenses[[#This Row],[Date]])</f>
        <v>2019</v>
      </c>
      <c r="F261">
        <f>MONTH(Expenses[[#This Row],[Date]])</f>
        <v>3</v>
      </c>
    </row>
    <row r="262" spans="1:6" x14ac:dyDescent="0.3">
      <c r="A262" s="1">
        <v>43585</v>
      </c>
      <c r="B262" t="s">
        <v>54</v>
      </c>
      <c r="C262">
        <v>2153</v>
      </c>
      <c r="D262" t="s">
        <v>55</v>
      </c>
      <c r="E262">
        <f>YEAR(Expenses[[#This Row],[Date]])</f>
        <v>2019</v>
      </c>
      <c r="F262">
        <f>MONTH(Expenses[[#This Row],[Date]])</f>
        <v>4</v>
      </c>
    </row>
    <row r="263" spans="1:6" x14ac:dyDescent="0.3">
      <c r="A263" s="1">
        <v>43585</v>
      </c>
      <c r="B263" t="s">
        <v>43</v>
      </c>
      <c r="C263">
        <v>118</v>
      </c>
      <c r="D263" t="s">
        <v>97</v>
      </c>
      <c r="E263">
        <f>YEAR(Expenses[[#This Row],[Date]])</f>
        <v>2019</v>
      </c>
      <c r="F263">
        <f>MONTH(Expenses[[#This Row],[Date]])</f>
        <v>4</v>
      </c>
    </row>
    <row r="264" spans="1:6" x14ac:dyDescent="0.3">
      <c r="A264" s="1">
        <v>43585</v>
      </c>
      <c r="B264" t="s">
        <v>45</v>
      </c>
      <c r="C264">
        <v>145</v>
      </c>
      <c r="D264" t="s">
        <v>51</v>
      </c>
      <c r="E264">
        <f>YEAR(Expenses[[#This Row],[Date]])</f>
        <v>2019</v>
      </c>
      <c r="F264">
        <f>MONTH(Expenses[[#This Row],[Date]])</f>
        <v>4</v>
      </c>
    </row>
    <row r="265" spans="1:6" x14ac:dyDescent="0.3">
      <c r="A265" s="1">
        <v>43585</v>
      </c>
      <c r="B265" t="s">
        <v>43</v>
      </c>
      <c r="C265">
        <v>43.6</v>
      </c>
      <c r="D265" t="s">
        <v>44</v>
      </c>
      <c r="E265">
        <f>YEAR(Expenses[[#This Row],[Date]])</f>
        <v>2019</v>
      </c>
      <c r="F265">
        <f>MONTH(Expenses[[#This Row],[Date]])</f>
        <v>4</v>
      </c>
    </row>
    <row r="266" spans="1:6" x14ac:dyDescent="0.3">
      <c r="A266" s="1">
        <v>43585</v>
      </c>
      <c r="B266" t="s">
        <v>43</v>
      </c>
      <c r="C266">
        <v>203.7</v>
      </c>
      <c r="D266" t="s">
        <v>49</v>
      </c>
      <c r="E266">
        <f>YEAR(Expenses[[#This Row],[Date]])</f>
        <v>2019</v>
      </c>
      <c r="F266">
        <f>MONTH(Expenses[[#This Row],[Date]])</f>
        <v>4</v>
      </c>
    </row>
    <row r="267" spans="1:6" x14ac:dyDescent="0.3">
      <c r="A267" s="1">
        <v>43585</v>
      </c>
      <c r="B267" t="s">
        <v>103</v>
      </c>
      <c r="C267">
        <v>1265.4000000000001</v>
      </c>
      <c r="D267" t="s">
        <v>71</v>
      </c>
      <c r="E267">
        <f>YEAR(Expenses[[#This Row],[Date]])</f>
        <v>2019</v>
      </c>
      <c r="F267">
        <f>MONTH(Expenses[[#This Row],[Date]])</f>
        <v>4</v>
      </c>
    </row>
    <row r="268" spans="1:6" x14ac:dyDescent="0.3">
      <c r="A268" s="1">
        <v>43616</v>
      </c>
      <c r="B268" t="s">
        <v>65</v>
      </c>
      <c r="C268">
        <v>400</v>
      </c>
      <c r="D268" t="s">
        <v>84</v>
      </c>
      <c r="E268">
        <f>YEAR(Expenses[[#This Row],[Date]])</f>
        <v>2019</v>
      </c>
      <c r="F268">
        <f>MONTH(Expenses[[#This Row],[Date]])</f>
        <v>5</v>
      </c>
    </row>
    <row r="269" spans="1:6" x14ac:dyDescent="0.3">
      <c r="A269" s="1">
        <v>43616</v>
      </c>
      <c r="B269" t="s">
        <v>72</v>
      </c>
      <c r="C269">
        <v>59</v>
      </c>
      <c r="D269" t="s">
        <v>98</v>
      </c>
      <c r="E269">
        <f>YEAR(Expenses[[#This Row],[Date]])</f>
        <v>2019</v>
      </c>
      <c r="F269">
        <f>MONTH(Expenses[[#This Row],[Date]])</f>
        <v>5</v>
      </c>
    </row>
    <row r="270" spans="1:6" x14ac:dyDescent="0.3">
      <c r="A270" s="1">
        <v>43616</v>
      </c>
      <c r="B270" t="s">
        <v>45</v>
      </c>
      <c r="C270">
        <v>29</v>
      </c>
      <c r="D270" t="s">
        <v>46</v>
      </c>
      <c r="E270">
        <f>YEAR(Expenses[[#This Row],[Date]])</f>
        <v>2019</v>
      </c>
      <c r="F270">
        <f>MONTH(Expenses[[#This Row],[Date]])</f>
        <v>5</v>
      </c>
    </row>
    <row r="271" spans="1:6" x14ac:dyDescent="0.3">
      <c r="A271" s="1">
        <v>43616</v>
      </c>
      <c r="B271" t="s">
        <v>43</v>
      </c>
      <c r="C271">
        <v>177.45</v>
      </c>
      <c r="D271" t="s">
        <v>97</v>
      </c>
      <c r="E271">
        <f>YEAR(Expenses[[#This Row],[Date]])</f>
        <v>2019</v>
      </c>
      <c r="F271">
        <f>MONTH(Expenses[[#This Row],[Date]])</f>
        <v>5</v>
      </c>
    </row>
    <row r="272" spans="1:6" x14ac:dyDescent="0.3">
      <c r="A272" s="1">
        <v>43616</v>
      </c>
      <c r="B272" t="s">
        <v>54</v>
      </c>
      <c r="C272">
        <v>2153</v>
      </c>
      <c r="D272" t="s">
        <v>55</v>
      </c>
      <c r="E272">
        <f>YEAR(Expenses[[#This Row],[Date]])</f>
        <v>2019</v>
      </c>
      <c r="F272">
        <f>MONTH(Expenses[[#This Row],[Date]])</f>
        <v>5</v>
      </c>
    </row>
    <row r="273" spans="1:6" x14ac:dyDescent="0.3">
      <c r="A273" s="1">
        <v>43616</v>
      </c>
      <c r="B273" t="s">
        <v>103</v>
      </c>
      <c r="C273">
        <v>1722</v>
      </c>
      <c r="D273" t="s">
        <v>71</v>
      </c>
      <c r="E273">
        <f>YEAR(Expenses[[#This Row],[Date]])</f>
        <v>2019</v>
      </c>
      <c r="F273">
        <f>MONTH(Expenses[[#This Row],[Date]])</f>
        <v>5</v>
      </c>
    </row>
    <row r="274" spans="1:6" x14ac:dyDescent="0.3">
      <c r="A274" s="1">
        <v>43616</v>
      </c>
      <c r="B274" t="s">
        <v>47</v>
      </c>
      <c r="C274">
        <v>66.400000000000006</v>
      </c>
      <c r="D274" t="s">
        <v>60</v>
      </c>
      <c r="E274">
        <f>YEAR(Expenses[[#This Row],[Date]])</f>
        <v>2019</v>
      </c>
      <c r="F274">
        <f>MONTH(Expenses[[#This Row],[Date]])</f>
        <v>5</v>
      </c>
    </row>
    <row r="275" spans="1:6" x14ac:dyDescent="0.3">
      <c r="A275" s="1">
        <v>43646</v>
      </c>
      <c r="B275" t="s">
        <v>47</v>
      </c>
      <c r="C275">
        <v>77</v>
      </c>
      <c r="D275" t="s">
        <v>99</v>
      </c>
      <c r="E275">
        <f>YEAR(Expenses[[#This Row],[Date]])</f>
        <v>2019</v>
      </c>
      <c r="F275">
        <f>MONTH(Expenses[[#This Row],[Date]])</f>
        <v>6</v>
      </c>
    </row>
    <row r="276" spans="1:6" x14ac:dyDescent="0.3">
      <c r="A276" s="1">
        <v>43646</v>
      </c>
      <c r="B276" t="s">
        <v>72</v>
      </c>
      <c r="C276">
        <v>69</v>
      </c>
      <c r="D276" t="s">
        <v>100</v>
      </c>
      <c r="E276">
        <f>YEAR(Expenses[[#This Row],[Date]])</f>
        <v>2019</v>
      </c>
      <c r="F276">
        <f>MONTH(Expenses[[#This Row],[Date]])</f>
        <v>6</v>
      </c>
    </row>
    <row r="277" spans="1:6" x14ac:dyDescent="0.3">
      <c r="A277" s="1">
        <v>43646</v>
      </c>
      <c r="B277" t="s">
        <v>43</v>
      </c>
      <c r="C277">
        <v>194</v>
      </c>
      <c r="D277" t="s">
        <v>49</v>
      </c>
      <c r="E277">
        <f>YEAR(Expenses[[#This Row],[Date]])</f>
        <v>2019</v>
      </c>
      <c r="F277">
        <f>MONTH(Expenses[[#This Row],[Date]])</f>
        <v>6</v>
      </c>
    </row>
    <row r="278" spans="1:6" x14ac:dyDescent="0.3">
      <c r="A278" s="1">
        <v>43646</v>
      </c>
      <c r="B278" t="s">
        <v>45</v>
      </c>
      <c r="C278">
        <v>69</v>
      </c>
      <c r="D278" t="s">
        <v>46</v>
      </c>
      <c r="E278">
        <f>YEAR(Expenses[[#This Row],[Date]])</f>
        <v>2019</v>
      </c>
      <c r="F278">
        <f>MONTH(Expenses[[#This Row],[Date]])</f>
        <v>6</v>
      </c>
    </row>
    <row r="279" spans="1:6" x14ac:dyDescent="0.3">
      <c r="A279" s="1">
        <v>43646</v>
      </c>
      <c r="B279" t="s">
        <v>65</v>
      </c>
      <c r="C279">
        <v>359.7</v>
      </c>
      <c r="D279" t="s">
        <v>84</v>
      </c>
      <c r="E279">
        <f>YEAR(Expenses[[#This Row],[Date]])</f>
        <v>2019</v>
      </c>
      <c r="F279">
        <f>MONTH(Expenses[[#This Row],[Date]])</f>
        <v>6</v>
      </c>
    </row>
    <row r="280" spans="1:6" x14ac:dyDescent="0.3">
      <c r="A280" s="1">
        <v>43646</v>
      </c>
      <c r="B280" t="s">
        <v>54</v>
      </c>
      <c r="C280">
        <v>2153</v>
      </c>
      <c r="D280" t="s">
        <v>55</v>
      </c>
      <c r="E280">
        <f>YEAR(Expenses[[#This Row],[Date]])</f>
        <v>2019</v>
      </c>
      <c r="F280">
        <f>MONTH(Expenses[[#This Row],[Date]])</f>
        <v>6</v>
      </c>
    </row>
    <row r="281" spans="1:6" x14ac:dyDescent="0.3">
      <c r="A281" s="1">
        <v>43646</v>
      </c>
      <c r="B281" t="s">
        <v>103</v>
      </c>
      <c r="C281">
        <v>1411.6</v>
      </c>
      <c r="D281" t="s">
        <v>71</v>
      </c>
      <c r="E281">
        <f>YEAR(Expenses[[#This Row],[Date]])</f>
        <v>2019</v>
      </c>
      <c r="F281">
        <f>MONTH(Expenses[[#This Row],[Date]])</f>
        <v>6</v>
      </c>
    </row>
    <row r="282" spans="1:6" x14ac:dyDescent="0.3">
      <c r="A282" s="1">
        <v>43646</v>
      </c>
      <c r="B282" t="s">
        <v>104</v>
      </c>
      <c r="C282">
        <v>45.15</v>
      </c>
      <c r="D282" t="s">
        <v>71</v>
      </c>
      <c r="E282">
        <f>YEAR(Expenses[[#This Row],[Date]])</f>
        <v>2019</v>
      </c>
      <c r="F282">
        <f>MONTH(Expenses[[#This Row],[Date]])</f>
        <v>6</v>
      </c>
    </row>
    <row r="283" spans="1:6" x14ac:dyDescent="0.3">
      <c r="A283" s="1">
        <v>43646</v>
      </c>
      <c r="B283" t="s">
        <v>104</v>
      </c>
      <c r="C283">
        <v>38.1</v>
      </c>
      <c r="D283" t="s">
        <v>71</v>
      </c>
      <c r="E283">
        <f>YEAR(Expenses[[#This Row],[Date]])</f>
        <v>2019</v>
      </c>
      <c r="F283">
        <f>MONTH(Expenses[[#This Row],[Date]])</f>
        <v>6</v>
      </c>
    </row>
    <row r="284" spans="1:6" x14ac:dyDescent="0.3">
      <c r="A284" s="1">
        <v>43677</v>
      </c>
      <c r="B284" t="s">
        <v>54</v>
      </c>
      <c r="C284">
        <v>2153</v>
      </c>
      <c r="D284" t="s">
        <v>55</v>
      </c>
      <c r="E284">
        <f>YEAR(Expenses[[#This Row],[Date]])</f>
        <v>2019</v>
      </c>
      <c r="F284">
        <f>MONTH(Expenses[[#This Row],[Date]])</f>
        <v>7</v>
      </c>
    </row>
    <row r="285" spans="1:6" x14ac:dyDescent="0.3">
      <c r="A285" s="1">
        <v>43677</v>
      </c>
      <c r="B285" t="s">
        <v>103</v>
      </c>
      <c r="C285">
        <v>1411.6</v>
      </c>
      <c r="D285" t="s">
        <v>71</v>
      </c>
      <c r="E285">
        <f>YEAR(Expenses[[#This Row],[Date]])</f>
        <v>2019</v>
      </c>
      <c r="F285">
        <f>MONTH(Expenses[[#This Row],[Date]])</f>
        <v>7</v>
      </c>
    </row>
    <row r="286" spans="1:6" x14ac:dyDescent="0.3">
      <c r="A286" s="1">
        <v>43677</v>
      </c>
      <c r="B286" t="s">
        <v>47</v>
      </c>
      <c r="C286">
        <v>144.44999999999999</v>
      </c>
      <c r="D286" t="s">
        <v>60</v>
      </c>
      <c r="E286">
        <f>YEAR(Expenses[[#This Row],[Date]])</f>
        <v>2019</v>
      </c>
      <c r="F286">
        <f>MONTH(Expenses[[#This Row],[Date]])</f>
        <v>7</v>
      </c>
    </row>
    <row r="287" spans="1:6" x14ac:dyDescent="0.3">
      <c r="A287" s="1">
        <v>43677</v>
      </c>
      <c r="B287" t="s">
        <v>52</v>
      </c>
      <c r="C287">
        <v>198.65</v>
      </c>
      <c r="D287" t="s">
        <v>53</v>
      </c>
      <c r="E287">
        <f>YEAR(Expenses[[#This Row],[Date]])</f>
        <v>2019</v>
      </c>
      <c r="F287">
        <f>MONTH(Expenses[[#This Row],[Date]])</f>
        <v>7</v>
      </c>
    </row>
    <row r="288" spans="1:6" x14ac:dyDescent="0.3">
      <c r="A288" s="1">
        <v>43677</v>
      </c>
      <c r="B288" t="s">
        <v>43</v>
      </c>
      <c r="C288">
        <v>42.9</v>
      </c>
      <c r="D288" t="s">
        <v>44</v>
      </c>
      <c r="E288">
        <f>YEAR(Expenses[[#This Row],[Date]])</f>
        <v>2019</v>
      </c>
      <c r="F288">
        <f>MONTH(Expenses[[#This Row],[Date]])</f>
        <v>7</v>
      </c>
    </row>
    <row r="289" spans="1:6" x14ac:dyDescent="0.3">
      <c r="A289" s="1">
        <v>43677</v>
      </c>
      <c r="B289" t="s">
        <v>45</v>
      </c>
      <c r="C289">
        <v>55</v>
      </c>
      <c r="D289" t="s">
        <v>51</v>
      </c>
      <c r="E289">
        <f>YEAR(Expenses[[#This Row],[Date]])</f>
        <v>2019</v>
      </c>
      <c r="F289">
        <f>MONTH(Expenses[[#This Row],[Date]])</f>
        <v>7</v>
      </c>
    </row>
    <row r="290" spans="1:6" x14ac:dyDescent="0.3">
      <c r="A290" s="1">
        <v>43677</v>
      </c>
      <c r="B290" t="s">
        <v>104</v>
      </c>
      <c r="C290">
        <v>548.65</v>
      </c>
      <c r="D290" t="s">
        <v>71</v>
      </c>
      <c r="E290">
        <f>YEAR(Expenses[[#This Row],[Date]])</f>
        <v>2019</v>
      </c>
      <c r="F290">
        <f>MONTH(Expenses[[#This Row],[Date]])</f>
        <v>7</v>
      </c>
    </row>
    <row r="291" spans="1:6" x14ac:dyDescent="0.3">
      <c r="A291" s="1">
        <v>43677</v>
      </c>
      <c r="B291" t="s">
        <v>104</v>
      </c>
      <c r="C291">
        <v>35.6</v>
      </c>
      <c r="D291" t="s">
        <v>71</v>
      </c>
      <c r="E291">
        <f>YEAR(Expenses[[#This Row],[Date]])</f>
        <v>2019</v>
      </c>
      <c r="F291">
        <f>MONTH(Expenses[[#This Row],[Date]])</f>
        <v>7</v>
      </c>
    </row>
    <row r="292" spans="1:6" x14ac:dyDescent="0.3">
      <c r="A292" s="1">
        <v>43677</v>
      </c>
      <c r="B292" t="s">
        <v>104</v>
      </c>
      <c r="C292">
        <v>45.15</v>
      </c>
      <c r="D292" t="s">
        <v>71</v>
      </c>
      <c r="E292">
        <f>YEAR(Expenses[[#This Row],[Date]])</f>
        <v>2019</v>
      </c>
      <c r="F292">
        <f>MONTH(Expenses[[#This Row],[Date]])</f>
        <v>7</v>
      </c>
    </row>
    <row r="293" spans="1:6" x14ac:dyDescent="0.3">
      <c r="A293" s="1">
        <v>43708</v>
      </c>
      <c r="B293" t="s">
        <v>54</v>
      </c>
      <c r="C293">
        <v>2153</v>
      </c>
      <c r="D293" t="s">
        <v>55</v>
      </c>
      <c r="E293">
        <f>YEAR(Expenses[[#This Row],[Date]])</f>
        <v>2019</v>
      </c>
      <c r="F293">
        <f>MONTH(Expenses[[#This Row],[Date]])</f>
        <v>8</v>
      </c>
    </row>
    <row r="294" spans="1:6" x14ac:dyDescent="0.3">
      <c r="A294" s="1">
        <v>43708</v>
      </c>
      <c r="B294" t="s">
        <v>103</v>
      </c>
      <c r="C294">
        <v>1411.6</v>
      </c>
      <c r="D294" t="s">
        <v>71</v>
      </c>
      <c r="E294">
        <f>YEAR(Expenses[[#This Row],[Date]])</f>
        <v>2019</v>
      </c>
      <c r="F294">
        <f>MONTH(Expenses[[#This Row],[Date]])</f>
        <v>8</v>
      </c>
    </row>
    <row r="295" spans="1:6" x14ac:dyDescent="0.3">
      <c r="A295" s="1">
        <v>43708</v>
      </c>
      <c r="B295" t="s">
        <v>47</v>
      </c>
      <c r="C295">
        <v>108.7</v>
      </c>
      <c r="D295" t="s">
        <v>60</v>
      </c>
      <c r="E295">
        <f>YEAR(Expenses[[#This Row],[Date]])</f>
        <v>2019</v>
      </c>
      <c r="F295">
        <f>MONTH(Expenses[[#This Row],[Date]])</f>
        <v>8</v>
      </c>
    </row>
    <row r="296" spans="1:6" x14ac:dyDescent="0.3">
      <c r="A296" s="1">
        <v>43708</v>
      </c>
      <c r="B296" t="s">
        <v>43</v>
      </c>
      <c r="C296">
        <v>59.15</v>
      </c>
      <c r="D296" t="s">
        <v>97</v>
      </c>
      <c r="E296">
        <f>YEAR(Expenses[[#This Row],[Date]])</f>
        <v>2019</v>
      </c>
      <c r="F296">
        <f>MONTH(Expenses[[#This Row],[Date]])</f>
        <v>8</v>
      </c>
    </row>
    <row r="297" spans="1:6" x14ac:dyDescent="0.3">
      <c r="A297" s="1">
        <v>43708</v>
      </c>
      <c r="B297" t="s">
        <v>43</v>
      </c>
      <c r="C297">
        <v>194.7</v>
      </c>
      <c r="D297" t="s">
        <v>49</v>
      </c>
      <c r="E297">
        <f>YEAR(Expenses[[#This Row],[Date]])</f>
        <v>2019</v>
      </c>
      <c r="F297">
        <f>MONTH(Expenses[[#This Row],[Date]])</f>
        <v>8</v>
      </c>
    </row>
    <row r="298" spans="1:6" x14ac:dyDescent="0.3">
      <c r="A298" s="1">
        <v>43708</v>
      </c>
      <c r="B298" t="s">
        <v>45</v>
      </c>
      <c r="C298">
        <v>21</v>
      </c>
      <c r="D298" t="s">
        <v>46</v>
      </c>
      <c r="E298">
        <f>YEAR(Expenses[[#This Row],[Date]])</f>
        <v>2019</v>
      </c>
      <c r="F298">
        <f>MONTH(Expenses[[#This Row],[Date]])</f>
        <v>8</v>
      </c>
    </row>
    <row r="299" spans="1:6" x14ac:dyDescent="0.3">
      <c r="A299" s="1">
        <v>43708</v>
      </c>
      <c r="B299" t="s">
        <v>43</v>
      </c>
      <c r="C299">
        <v>42.1</v>
      </c>
      <c r="D299" t="s">
        <v>44</v>
      </c>
      <c r="E299">
        <f>YEAR(Expenses[[#This Row],[Date]])</f>
        <v>2019</v>
      </c>
      <c r="F299">
        <f>MONTH(Expenses[[#This Row],[Date]])</f>
        <v>8</v>
      </c>
    </row>
    <row r="300" spans="1:6" x14ac:dyDescent="0.3">
      <c r="A300" s="1">
        <v>43708</v>
      </c>
      <c r="B300" t="s">
        <v>52</v>
      </c>
      <c r="C300">
        <v>198.65</v>
      </c>
      <c r="D300" t="s">
        <v>53</v>
      </c>
      <c r="E300">
        <f>YEAR(Expenses[[#This Row],[Date]])</f>
        <v>2019</v>
      </c>
      <c r="F300">
        <f>MONTH(Expenses[[#This Row],[Date]])</f>
        <v>8</v>
      </c>
    </row>
    <row r="301" spans="1:6" x14ac:dyDescent="0.3">
      <c r="A301" s="1">
        <v>43708</v>
      </c>
      <c r="B301" t="s">
        <v>43</v>
      </c>
      <c r="C301">
        <v>118.3</v>
      </c>
      <c r="D301" t="s">
        <v>97</v>
      </c>
      <c r="E301">
        <f>YEAR(Expenses[[#This Row],[Date]])</f>
        <v>2019</v>
      </c>
      <c r="F301">
        <f>MONTH(Expenses[[#This Row],[Date]])</f>
        <v>8</v>
      </c>
    </row>
    <row r="302" spans="1:6" x14ac:dyDescent="0.3">
      <c r="A302" s="1">
        <v>43738</v>
      </c>
      <c r="B302" t="s">
        <v>65</v>
      </c>
      <c r="C302">
        <v>365</v>
      </c>
      <c r="D302" t="s">
        <v>77</v>
      </c>
      <c r="E302">
        <f>YEAR(Expenses[[#This Row],[Date]])</f>
        <v>2019</v>
      </c>
      <c r="F302">
        <f>MONTH(Expenses[[#This Row],[Date]])</f>
        <v>9</v>
      </c>
    </row>
    <row r="303" spans="1:6" x14ac:dyDescent="0.3">
      <c r="A303" s="1">
        <v>43738</v>
      </c>
      <c r="B303" t="s">
        <v>45</v>
      </c>
      <c r="C303">
        <v>27</v>
      </c>
      <c r="D303" t="s">
        <v>46</v>
      </c>
      <c r="E303">
        <f>YEAR(Expenses[[#This Row],[Date]])</f>
        <v>2019</v>
      </c>
      <c r="F303">
        <f>MONTH(Expenses[[#This Row],[Date]])</f>
        <v>9</v>
      </c>
    </row>
    <row r="304" spans="1:6" x14ac:dyDescent="0.3">
      <c r="A304" s="1">
        <v>43738</v>
      </c>
      <c r="B304" t="s">
        <v>52</v>
      </c>
      <c r="C304">
        <v>200.85</v>
      </c>
      <c r="D304" t="s">
        <v>53</v>
      </c>
      <c r="E304">
        <f>YEAR(Expenses[[#This Row],[Date]])</f>
        <v>2019</v>
      </c>
      <c r="F304">
        <f>MONTH(Expenses[[#This Row],[Date]])</f>
        <v>9</v>
      </c>
    </row>
    <row r="305" spans="1:6" x14ac:dyDescent="0.3">
      <c r="A305" s="1">
        <v>43738</v>
      </c>
      <c r="B305" t="s">
        <v>52</v>
      </c>
      <c r="C305">
        <v>53.3</v>
      </c>
      <c r="D305" t="s">
        <v>53</v>
      </c>
      <c r="E305">
        <f>YEAR(Expenses[[#This Row],[Date]])</f>
        <v>2019</v>
      </c>
      <c r="F305">
        <f>MONTH(Expenses[[#This Row],[Date]])</f>
        <v>9</v>
      </c>
    </row>
    <row r="306" spans="1:6" x14ac:dyDescent="0.3">
      <c r="A306" s="1">
        <v>43738</v>
      </c>
      <c r="B306" t="s">
        <v>54</v>
      </c>
      <c r="C306">
        <v>2153</v>
      </c>
      <c r="D306" t="s">
        <v>55</v>
      </c>
      <c r="E306">
        <f>YEAR(Expenses[[#This Row],[Date]])</f>
        <v>2019</v>
      </c>
      <c r="F306">
        <f>MONTH(Expenses[[#This Row],[Date]])</f>
        <v>9</v>
      </c>
    </row>
    <row r="307" spans="1:6" x14ac:dyDescent="0.3">
      <c r="A307" s="1">
        <v>43738</v>
      </c>
      <c r="B307" t="s">
        <v>103</v>
      </c>
      <c r="C307">
        <v>1411.6</v>
      </c>
      <c r="D307" t="s">
        <v>71</v>
      </c>
      <c r="E307">
        <f>YEAR(Expenses[[#This Row],[Date]])</f>
        <v>2019</v>
      </c>
      <c r="F307">
        <f>MONTH(Expenses[[#This Row],[Date]])</f>
        <v>9</v>
      </c>
    </row>
    <row r="308" spans="1:6" x14ac:dyDescent="0.3">
      <c r="A308" s="1">
        <v>43768</v>
      </c>
      <c r="B308" t="s">
        <v>43</v>
      </c>
      <c r="C308">
        <v>42.8</v>
      </c>
      <c r="D308" t="s">
        <v>44</v>
      </c>
      <c r="E308">
        <f>YEAR(Expenses[[#This Row],[Date]])</f>
        <v>2019</v>
      </c>
      <c r="F308">
        <f>MONTH(Expenses[[#This Row],[Date]])</f>
        <v>10</v>
      </c>
    </row>
    <row r="309" spans="1:6" x14ac:dyDescent="0.3">
      <c r="A309" s="1">
        <v>43768</v>
      </c>
      <c r="B309" t="s">
        <v>52</v>
      </c>
      <c r="C309">
        <v>200.85</v>
      </c>
      <c r="D309" t="s">
        <v>53</v>
      </c>
      <c r="E309">
        <f>YEAR(Expenses[[#This Row],[Date]])</f>
        <v>2019</v>
      </c>
      <c r="F309">
        <f>MONTH(Expenses[[#This Row],[Date]])</f>
        <v>10</v>
      </c>
    </row>
    <row r="310" spans="1:6" x14ac:dyDescent="0.3">
      <c r="A310" s="1">
        <v>43768</v>
      </c>
      <c r="B310" t="s">
        <v>54</v>
      </c>
      <c r="C310">
        <v>2153</v>
      </c>
      <c r="D310" t="s">
        <v>55</v>
      </c>
      <c r="E310">
        <f>YEAR(Expenses[[#This Row],[Date]])</f>
        <v>2019</v>
      </c>
      <c r="F310">
        <f>MONTH(Expenses[[#This Row],[Date]])</f>
        <v>10</v>
      </c>
    </row>
    <row r="311" spans="1:6" x14ac:dyDescent="0.3">
      <c r="A311" s="1">
        <v>43768</v>
      </c>
      <c r="B311" t="s">
        <v>103</v>
      </c>
      <c r="C311">
        <v>1411.6</v>
      </c>
      <c r="D311" t="s">
        <v>71</v>
      </c>
      <c r="E311">
        <f>YEAR(Expenses[[#This Row],[Date]])</f>
        <v>2019</v>
      </c>
      <c r="F311">
        <f>MONTH(Expenses[[#This Row],[Date]])</f>
        <v>10</v>
      </c>
    </row>
    <row r="312" spans="1:6" x14ac:dyDescent="0.3">
      <c r="A312" s="1">
        <v>43768</v>
      </c>
      <c r="B312" t="s">
        <v>45</v>
      </c>
      <c r="C312">
        <v>74</v>
      </c>
      <c r="D312" t="s">
        <v>46</v>
      </c>
      <c r="E312">
        <f>YEAR(Expenses[[#This Row],[Date]])</f>
        <v>2019</v>
      </c>
      <c r="F312">
        <f>MONTH(Expenses[[#This Row],[Date]])</f>
        <v>10</v>
      </c>
    </row>
    <row r="313" spans="1:6" x14ac:dyDescent="0.3">
      <c r="A313" s="1">
        <v>43768</v>
      </c>
      <c r="B313" t="s">
        <v>43</v>
      </c>
      <c r="C313">
        <v>197.8</v>
      </c>
      <c r="D313" t="s">
        <v>49</v>
      </c>
      <c r="E313">
        <f>YEAR(Expenses[[#This Row],[Date]])</f>
        <v>2019</v>
      </c>
      <c r="F313">
        <f>MONTH(Expenses[[#This Row],[Date]])</f>
        <v>10</v>
      </c>
    </row>
    <row r="314" spans="1:6" x14ac:dyDescent="0.3">
      <c r="A314" s="1">
        <v>43768</v>
      </c>
      <c r="B314" t="s">
        <v>43</v>
      </c>
      <c r="C314">
        <v>29.65</v>
      </c>
      <c r="D314" t="s">
        <v>49</v>
      </c>
      <c r="E314">
        <f>YEAR(Expenses[[#This Row],[Date]])</f>
        <v>2019</v>
      </c>
      <c r="F314">
        <f>MONTH(Expenses[[#This Row],[Date]])</f>
        <v>10</v>
      </c>
    </row>
    <row r="315" spans="1:6" x14ac:dyDescent="0.3">
      <c r="A315" s="1">
        <v>43768</v>
      </c>
      <c r="B315" t="s">
        <v>104</v>
      </c>
      <c r="C315">
        <v>37.35</v>
      </c>
      <c r="D315" t="s">
        <v>71</v>
      </c>
      <c r="E315">
        <f>YEAR(Expenses[[#This Row],[Date]])</f>
        <v>2019</v>
      </c>
      <c r="F315">
        <f>MONTH(Expenses[[#This Row],[Date]])</f>
        <v>10</v>
      </c>
    </row>
    <row r="316" spans="1:6" x14ac:dyDescent="0.3">
      <c r="A316" s="1">
        <v>43768</v>
      </c>
      <c r="B316" t="s">
        <v>45</v>
      </c>
      <c r="C316">
        <v>495</v>
      </c>
      <c r="D316" t="s">
        <v>86</v>
      </c>
      <c r="E316">
        <f>YEAR(Expenses[[#This Row],[Date]])</f>
        <v>2019</v>
      </c>
      <c r="F316">
        <f>MONTH(Expenses[[#This Row],[Date]])</f>
        <v>10</v>
      </c>
    </row>
    <row r="317" spans="1:6" x14ac:dyDescent="0.3">
      <c r="A317" s="1">
        <v>43768</v>
      </c>
      <c r="B317" t="s">
        <v>47</v>
      </c>
      <c r="C317">
        <v>128.86000000000001</v>
      </c>
      <c r="D317" t="s">
        <v>60</v>
      </c>
      <c r="E317">
        <f>YEAR(Expenses[[#This Row],[Date]])</f>
        <v>2019</v>
      </c>
      <c r="F317">
        <f>MONTH(Expenses[[#This Row],[Date]])</f>
        <v>10</v>
      </c>
    </row>
    <row r="318" spans="1:6" x14ac:dyDescent="0.3">
      <c r="A318" s="1">
        <v>43799</v>
      </c>
      <c r="B318" t="s">
        <v>54</v>
      </c>
      <c r="C318">
        <v>2153</v>
      </c>
      <c r="D318" t="s">
        <v>55</v>
      </c>
      <c r="E318">
        <f>YEAR(Expenses[[#This Row],[Date]])</f>
        <v>2019</v>
      </c>
      <c r="F318">
        <f>MONTH(Expenses[[#This Row],[Date]])</f>
        <v>11</v>
      </c>
    </row>
    <row r="319" spans="1:6" x14ac:dyDescent="0.3">
      <c r="A319" s="1">
        <v>43799</v>
      </c>
      <c r="B319" t="s">
        <v>103</v>
      </c>
      <c r="C319">
        <v>1411.6</v>
      </c>
      <c r="D319" t="s">
        <v>71</v>
      </c>
      <c r="E319">
        <f>YEAR(Expenses[[#This Row],[Date]])</f>
        <v>2019</v>
      </c>
      <c r="F319">
        <f>MONTH(Expenses[[#This Row],[Date]])</f>
        <v>11</v>
      </c>
    </row>
    <row r="320" spans="1:6" x14ac:dyDescent="0.3">
      <c r="A320" s="1">
        <v>43799</v>
      </c>
      <c r="B320" t="s">
        <v>52</v>
      </c>
      <c r="C320">
        <v>200.85</v>
      </c>
      <c r="D320" t="s">
        <v>53</v>
      </c>
      <c r="E320">
        <f>YEAR(Expenses[[#This Row],[Date]])</f>
        <v>2019</v>
      </c>
      <c r="F320">
        <f>MONTH(Expenses[[#This Row],[Date]])</f>
        <v>11</v>
      </c>
    </row>
    <row r="321" spans="1:6" x14ac:dyDescent="0.3">
      <c r="A321" s="1">
        <v>43799</v>
      </c>
      <c r="B321" t="s">
        <v>65</v>
      </c>
      <c r="C321">
        <v>97</v>
      </c>
      <c r="D321" t="s">
        <v>67</v>
      </c>
      <c r="E321">
        <f>YEAR(Expenses[[#This Row],[Date]])</f>
        <v>2019</v>
      </c>
      <c r="F321">
        <f>MONTH(Expenses[[#This Row],[Date]])</f>
        <v>11</v>
      </c>
    </row>
    <row r="322" spans="1:6" x14ac:dyDescent="0.3">
      <c r="A322" s="1">
        <v>43799</v>
      </c>
      <c r="B322" t="s">
        <v>65</v>
      </c>
      <c r="C322">
        <v>198.3</v>
      </c>
      <c r="D322" t="s">
        <v>66</v>
      </c>
      <c r="E322">
        <f>YEAR(Expenses[[#This Row],[Date]])</f>
        <v>2019</v>
      </c>
      <c r="F322">
        <f>MONTH(Expenses[[#This Row],[Date]])</f>
        <v>11</v>
      </c>
    </row>
    <row r="323" spans="1:6" x14ac:dyDescent="0.3">
      <c r="A323" s="1">
        <v>43799</v>
      </c>
      <c r="B323" t="s">
        <v>45</v>
      </c>
      <c r="C323">
        <v>53</v>
      </c>
      <c r="D323" t="s">
        <v>46</v>
      </c>
      <c r="E323">
        <f>YEAR(Expenses[[#This Row],[Date]])</f>
        <v>2019</v>
      </c>
      <c r="F323">
        <f>MONTH(Expenses[[#This Row],[Date]])</f>
        <v>11</v>
      </c>
    </row>
    <row r="324" spans="1:6" x14ac:dyDescent="0.3">
      <c r="A324" s="1">
        <v>43799</v>
      </c>
      <c r="B324" t="s">
        <v>52</v>
      </c>
      <c r="C324">
        <v>429.5</v>
      </c>
      <c r="D324" t="s">
        <v>69</v>
      </c>
      <c r="E324">
        <f>YEAR(Expenses[[#This Row],[Date]])</f>
        <v>2019</v>
      </c>
      <c r="F324">
        <f>MONTH(Expenses[[#This Row],[Date]])</f>
        <v>11</v>
      </c>
    </row>
    <row r="325" spans="1:6" x14ac:dyDescent="0.3">
      <c r="A325" s="1">
        <v>43799</v>
      </c>
      <c r="B325" t="s">
        <v>65</v>
      </c>
      <c r="C325">
        <v>346.8</v>
      </c>
      <c r="D325" t="s">
        <v>84</v>
      </c>
      <c r="E325">
        <f>YEAR(Expenses[[#This Row],[Date]])</f>
        <v>2019</v>
      </c>
      <c r="F325">
        <f>MONTH(Expenses[[#This Row],[Date]])</f>
        <v>11</v>
      </c>
    </row>
    <row r="326" spans="1:6" x14ac:dyDescent="0.3">
      <c r="A326" s="1">
        <v>43830</v>
      </c>
      <c r="B326" t="s">
        <v>54</v>
      </c>
      <c r="C326">
        <v>2153</v>
      </c>
      <c r="D326" t="s">
        <v>55</v>
      </c>
      <c r="E326">
        <f>YEAR(Expenses[[#This Row],[Date]])</f>
        <v>2019</v>
      </c>
      <c r="F326">
        <f>MONTH(Expenses[[#This Row],[Date]])</f>
        <v>12</v>
      </c>
    </row>
    <row r="327" spans="1:6" x14ac:dyDescent="0.3">
      <c r="A327" s="1">
        <v>43830</v>
      </c>
      <c r="B327" t="s">
        <v>103</v>
      </c>
      <c r="C327">
        <v>1411.6</v>
      </c>
      <c r="D327" t="s">
        <v>71</v>
      </c>
      <c r="E327">
        <f>YEAR(Expenses[[#This Row],[Date]])</f>
        <v>2019</v>
      </c>
      <c r="F327">
        <f>MONTH(Expenses[[#This Row],[Date]])</f>
        <v>12</v>
      </c>
    </row>
    <row r="328" spans="1:6" x14ac:dyDescent="0.3">
      <c r="A328" s="1">
        <v>43830</v>
      </c>
      <c r="B328" t="s">
        <v>43</v>
      </c>
      <c r="C328">
        <v>197.2</v>
      </c>
      <c r="D328" t="s">
        <v>49</v>
      </c>
      <c r="E328">
        <f>YEAR(Expenses[[#This Row],[Date]])</f>
        <v>2019</v>
      </c>
      <c r="F328">
        <f>MONTH(Expenses[[#This Row],[Date]])</f>
        <v>12</v>
      </c>
    </row>
    <row r="329" spans="1:6" x14ac:dyDescent="0.3">
      <c r="A329" s="1">
        <v>43830</v>
      </c>
      <c r="B329" t="s">
        <v>43</v>
      </c>
      <c r="C329">
        <v>40.549999999999997</v>
      </c>
      <c r="D329" t="s">
        <v>44</v>
      </c>
      <c r="E329">
        <f>YEAR(Expenses[[#This Row],[Date]])</f>
        <v>2019</v>
      </c>
      <c r="F329">
        <f>MONTH(Expenses[[#This Row],[Date]])</f>
        <v>12</v>
      </c>
    </row>
    <row r="330" spans="1:6" x14ac:dyDescent="0.3">
      <c r="A330" s="1">
        <v>43830</v>
      </c>
      <c r="B330" t="s">
        <v>45</v>
      </c>
      <c r="C330">
        <v>69</v>
      </c>
      <c r="D330" t="s">
        <v>46</v>
      </c>
      <c r="E330">
        <f>YEAR(Expenses[[#This Row],[Date]])</f>
        <v>2019</v>
      </c>
      <c r="F330">
        <f>MONTH(Expenses[[#This Row],[Date]])</f>
        <v>12</v>
      </c>
    </row>
    <row r="331" spans="1:6" x14ac:dyDescent="0.3">
      <c r="A331" s="1">
        <v>43830</v>
      </c>
      <c r="B331" t="s">
        <v>52</v>
      </c>
      <c r="C331">
        <v>200.85</v>
      </c>
      <c r="D331" t="s">
        <v>53</v>
      </c>
      <c r="E331">
        <f>YEAR(Expenses[[#This Row],[Date]])</f>
        <v>2019</v>
      </c>
      <c r="F331">
        <f>MONTH(Expenses[[#This Row],[Date]])</f>
        <v>12</v>
      </c>
    </row>
    <row r="332" spans="1:6" x14ac:dyDescent="0.3">
      <c r="A332" s="1">
        <v>43830</v>
      </c>
      <c r="B332" t="s">
        <v>52</v>
      </c>
      <c r="C332">
        <v>365</v>
      </c>
      <c r="D332" t="s">
        <v>95</v>
      </c>
      <c r="E332">
        <f>YEAR(Expenses[[#This Row],[Date]])</f>
        <v>2019</v>
      </c>
      <c r="F332">
        <f>MONTH(Expenses[[#This Row],[Date]])</f>
        <v>12</v>
      </c>
    </row>
    <row r="333" spans="1:6" x14ac:dyDescent="0.3">
      <c r="A333" s="1">
        <v>43861</v>
      </c>
      <c r="B333" t="s">
        <v>54</v>
      </c>
      <c r="C333">
        <v>2153</v>
      </c>
      <c r="D333" t="s">
        <v>55</v>
      </c>
      <c r="E333">
        <f>YEAR(Expenses[[#This Row],[Date]])</f>
        <v>2020</v>
      </c>
      <c r="F333">
        <f>MONTH(Expenses[[#This Row],[Date]])</f>
        <v>1</v>
      </c>
    </row>
    <row r="334" spans="1:6" x14ac:dyDescent="0.3">
      <c r="A334" s="1">
        <v>43861</v>
      </c>
      <c r="B334" t="s">
        <v>103</v>
      </c>
      <c r="C334">
        <v>1411.6</v>
      </c>
      <c r="D334" t="s">
        <v>71</v>
      </c>
      <c r="E334">
        <f>YEAR(Expenses[[#This Row],[Date]])</f>
        <v>2020</v>
      </c>
      <c r="F334">
        <f>MONTH(Expenses[[#This Row],[Date]])</f>
        <v>1</v>
      </c>
    </row>
    <row r="335" spans="1:6" x14ac:dyDescent="0.3">
      <c r="A335" s="1">
        <v>43861</v>
      </c>
      <c r="B335" t="s">
        <v>52</v>
      </c>
      <c r="C335">
        <v>200.85</v>
      </c>
      <c r="D335" t="s">
        <v>53</v>
      </c>
      <c r="E335">
        <f>YEAR(Expenses[[#This Row],[Date]])</f>
        <v>2020</v>
      </c>
      <c r="F335">
        <f>MONTH(Expenses[[#This Row],[Date]])</f>
        <v>1</v>
      </c>
    </row>
    <row r="336" spans="1:6" x14ac:dyDescent="0.3">
      <c r="A336" s="1">
        <v>43861</v>
      </c>
      <c r="B336" t="s">
        <v>72</v>
      </c>
      <c r="C336">
        <v>31.7</v>
      </c>
      <c r="D336" t="s">
        <v>101</v>
      </c>
      <c r="E336">
        <f>YEAR(Expenses[[#This Row],[Date]])</f>
        <v>2020</v>
      </c>
      <c r="F336">
        <f>MONTH(Expenses[[#This Row],[Date]])</f>
        <v>1</v>
      </c>
    </row>
    <row r="337" spans="1:6" x14ac:dyDescent="0.3">
      <c r="A337" s="1">
        <v>43861</v>
      </c>
      <c r="B337" t="s">
        <v>72</v>
      </c>
      <c r="C337">
        <v>70</v>
      </c>
      <c r="D337" t="s">
        <v>93</v>
      </c>
      <c r="E337">
        <f>YEAR(Expenses[[#This Row],[Date]])</f>
        <v>2020</v>
      </c>
      <c r="F337">
        <f>MONTH(Expenses[[#This Row],[Date]])</f>
        <v>1</v>
      </c>
    </row>
    <row r="338" spans="1:6" x14ac:dyDescent="0.3">
      <c r="A338" s="1">
        <v>43861</v>
      </c>
      <c r="B338" t="s">
        <v>72</v>
      </c>
      <c r="C338">
        <v>43</v>
      </c>
      <c r="D338" t="s">
        <v>80</v>
      </c>
      <c r="E338">
        <f>YEAR(Expenses[[#This Row],[Date]])</f>
        <v>2020</v>
      </c>
      <c r="F338">
        <f>MONTH(Expenses[[#This Row],[Date]])</f>
        <v>1</v>
      </c>
    </row>
    <row r="339" spans="1:6" x14ac:dyDescent="0.3">
      <c r="A339" s="1">
        <v>43861</v>
      </c>
      <c r="B339" t="s">
        <v>45</v>
      </c>
      <c r="C339">
        <v>175</v>
      </c>
      <c r="D339" t="s">
        <v>51</v>
      </c>
      <c r="E339">
        <f>YEAR(Expenses[[#This Row],[Date]])</f>
        <v>2020</v>
      </c>
      <c r="F339">
        <f>MONTH(Expenses[[#This Row],[Date]])</f>
        <v>1</v>
      </c>
    </row>
    <row r="340" spans="1:6" x14ac:dyDescent="0.3">
      <c r="A340" s="1">
        <v>43890</v>
      </c>
      <c r="B340" t="s">
        <v>52</v>
      </c>
      <c r="C340">
        <v>200.85</v>
      </c>
      <c r="D340" t="s">
        <v>53</v>
      </c>
      <c r="E340">
        <f>YEAR(Expenses[[#This Row],[Date]])</f>
        <v>2020</v>
      </c>
      <c r="F340">
        <f>MONTH(Expenses[[#This Row],[Date]])</f>
        <v>2</v>
      </c>
    </row>
    <row r="341" spans="1:6" x14ac:dyDescent="0.3">
      <c r="A341" s="1">
        <v>43890</v>
      </c>
      <c r="B341" t="s">
        <v>45</v>
      </c>
      <c r="C341">
        <v>77</v>
      </c>
      <c r="D341" t="s">
        <v>46</v>
      </c>
      <c r="E341">
        <f>YEAR(Expenses[[#This Row],[Date]])</f>
        <v>2020</v>
      </c>
      <c r="F341">
        <f>MONTH(Expenses[[#This Row],[Date]])</f>
        <v>2</v>
      </c>
    </row>
    <row r="342" spans="1:6" x14ac:dyDescent="0.3">
      <c r="A342" s="1">
        <v>43890</v>
      </c>
      <c r="B342" t="s">
        <v>54</v>
      </c>
      <c r="C342">
        <v>2153</v>
      </c>
      <c r="D342" t="s">
        <v>55</v>
      </c>
      <c r="E342">
        <f>YEAR(Expenses[[#This Row],[Date]])</f>
        <v>2020</v>
      </c>
      <c r="F342">
        <f>MONTH(Expenses[[#This Row],[Date]])</f>
        <v>2</v>
      </c>
    </row>
    <row r="343" spans="1:6" x14ac:dyDescent="0.3">
      <c r="A343" s="1">
        <v>43890</v>
      </c>
      <c r="B343" t="s">
        <v>103</v>
      </c>
      <c r="C343">
        <v>1411.6</v>
      </c>
      <c r="D343" t="s">
        <v>71</v>
      </c>
      <c r="E343">
        <f>YEAR(Expenses[[#This Row],[Date]])</f>
        <v>2020</v>
      </c>
      <c r="F343">
        <f>MONTH(Expenses[[#This Row],[Date]])</f>
        <v>2</v>
      </c>
    </row>
    <row r="344" spans="1:6" x14ac:dyDescent="0.3">
      <c r="A344" s="1">
        <v>43890</v>
      </c>
      <c r="B344" t="s">
        <v>104</v>
      </c>
      <c r="C344">
        <v>15.8</v>
      </c>
      <c r="D344" t="s">
        <v>71</v>
      </c>
      <c r="E344">
        <f>YEAR(Expenses[[#This Row],[Date]])</f>
        <v>2020</v>
      </c>
      <c r="F344">
        <f>MONTH(Expenses[[#This Row],[Date]])</f>
        <v>2</v>
      </c>
    </row>
    <row r="345" spans="1:6" x14ac:dyDescent="0.3">
      <c r="A345" s="1">
        <v>43890</v>
      </c>
      <c r="B345" t="s">
        <v>43</v>
      </c>
      <c r="C345">
        <v>198.1</v>
      </c>
      <c r="D345" t="s">
        <v>49</v>
      </c>
      <c r="E345">
        <f>YEAR(Expenses[[#This Row],[Date]])</f>
        <v>2020</v>
      </c>
      <c r="F345">
        <f>MONTH(Expenses[[#This Row],[Date]])</f>
        <v>2</v>
      </c>
    </row>
    <row r="346" spans="1:6" x14ac:dyDescent="0.3">
      <c r="A346" s="1">
        <v>43890</v>
      </c>
      <c r="B346" t="s">
        <v>47</v>
      </c>
      <c r="C346">
        <v>126.55</v>
      </c>
      <c r="D346" t="s">
        <v>60</v>
      </c>
      <c r="E346">
        <f>YEAR(Expenses[[#This Row],[Date]])</f>
        <v>2020</v>
      </c>
      <c r="F346">
        <f>MONTH(Expenses[[#This Row],[Date]])</f>
        <v>2</v>
      </c>
    </row>
    <row r="347" spans="1:6" x14ac:dyDescent="0.3">
      <c r="A347" s="1">
        <v>43890</v>
      </c>
      <c r="B347" t="s">
        <v>47</v>
      </c>
      <c r="C347">
        <v>329.35</v>
      </c>
      <c r="D347" t="s">
        <v>102</v>
      </c>
      <c r="E347">
        <f>YEAR(Expenses[[#This Row],[Date]])</f>
        <v>2020</v>
      </c>
      <c r="F347">
        <f>MONTH(Expenses[[#This Row],[Date]])</f>
        <v>2</v>
      </c>
    </row>
    <row r="348" spans="1:6" x14ac:dyDescent="0.3">
      <c r="A348" s="1">
        <v>43890</v>
      </c>
      <c r="B348" t="s">
        <v>45</v>
      </c>
      <c r="C348">
        <v>420</v>
      </c>
      <c r="D348" t="s">
        <v>94</v>
      </c>
      <c r="E348">
        <f>YEAR(Expenses[[#This Row],[Date]])</f>
        <v>2020</v>
      </c>
      <c r="F348">
        <f>MONTH(Expenses[[#This Row],[Date]])</f>
        <v>2</v>
      </c>
    </row>
    <row r="349" spans="1:6" x14ac:dyDescent="0.3">
      <c r="A349" s="1">
        <v>43890</v>
      </c>
      <c r="B349" t="s">
        <v>104</v>
      </c>
      <c r="C349">
        <v>16.649999999999999</v>
      </c>
      <c r="D349" t="s">
        <v>71</v>
      </c>
      <c r="E349">
        <f>YEAR(Expenses[[#This Row],[Date]])</f>
        <v>2020</v>
      </c>
      <c r="F349">
        <f>MONTH(Expenses[[#This Row],[Date]])</f>
        <v>2</v>
      </c>
    </row>
    <row r="350" spans="1:6" x14ac:dyDescent="0.3">
      <c r="A350" s="1">
        <v>43921</v>
      </c>
      <c r="B350" t="s">
        <v>54</v>
      </c>
      <c r="C350">
        <v>2153</v>
      </c>
      <c r="D350" t="s">
        <v>55</v>
      </c>
      <c r="E350">
        <f>YEAR(Expenses[[#This Row],[Date]])</f>
        <v>2020</v>
      </c>
      <c r="F350">
        <f>MONTH(Expenses[[#This Row],[Date]])</f>
        <v>3</v>
      </c>
    </row>
    <row r="351" spans="1:6" x14ac:dyDescent="0.3">
      <c r="A351" s="1">
        <v>43921</v>
      </c>
      <c r="B351" t="s">
        <v>103</v>
      </c>
      <c r="C351">
        <v>1411.6</v>
      </c>
      <c r="D351" t="s">
        <v>71</v>
      </c>
      <c r="E351">
        <f>YEAR(Expenses[[#This Row],[Date]])</f>
        <v>2020</v>
      </c>
      <c r="F351">
        <f>MONTH(Expenses[[#This Row],[Date]])</f>
        <v>3</v>
      </c>
    </row>
    <row r="352" spans="1:6" x14ac:dyDescent="0.3">
      <c r="A352" s="1">
        <v>43921</v>
      </c>
      <c r="B352" t="s">
        <v>52</v>
      </c>
      <c r="C352">
        <v>200.85</v>
      </c>
      <c r="D352" t="s">
        <v>53</v>
      </c>
      <c r="E352">
        <f>YEAR(Expenses[[#This Row],[Date]])</f>
        <v>2020</v>
      </c>
      <c r="F352">
        <f>MONTH(Expenses[[#This Row],[Date]])</f>
        <v>3</v>
      </c>
    </row>
    <row r="353" spans="1:6" x14ac:dyDescent="0.3">
      <c r="A353" s="1">
        <v>43921</v>
      </c>
      <c r="B353" t="s">
        <v>43</v>
      </c>
      <c r="C353">
        <v>49.95</v>
      </c>
      <c r="D353" t="s">
        <v>44</v>
      </c>
      <c r="E353">
        <f>YEAR(Expenses[[#This Row],[Date]])</f>
        <v>2020</v>
      </c>
      <c r="F353">
        <f>MONTH(Expenses[[#This Row],[Date]])</f>
        <v>3</v>
      </c>
    </row>
    <row r="354" spans="1:6" x14ac:dyDescent="0.3">
      <c r="A354" s="1">
        <v>43921</v>
      </c>
      <c r="B354" t="s">
        <v>45</v>
      </c>
      <c r="C354">
        <v>61</v>
      </c>
      <c r="D354" t="s">
        <v>46</v>
      </c>
      <c r="E354">
        <f>YEAR(Expenses[[#This Row],[Date]])</f>
        <v>2020</v>
      </c>
      <c r="F354">
        <f>MONTH(Expenses[[#This Row],[Date]])</f>
        <v>3</v>
      </c>
    </row>
    <row r="355" spans="1:6" x14ac:dyDescent="0.3">
      <c r="A355" s="1">
        <v>43921</v>
      </c>
      <c r="B355" t="s">
        <v>104</v>
      </c>
      <c r="C355">
        <v>72.400000000000006</v>
      </c>
      <c r="D355" t="s">
        <v>71</v>
      </c>
      <c r="E355">
        <f>YEAR(Expenses[[#This Row],[Date]])</f>
        <v>2020</v>
      </c>
      <c r="F355">
        <f>MONTH(Expenses[[#This Row],[Date]])</f>
        <v>3</v>
      </c>
    </row>
    <row r="356" spans="1:6" x14ac:dyDescent="0.3">
      <c r="A356" s="1">
        <v>43951</v>
      </c>
      <c r="B356" t="s">
        <v>43</v>
      </c>
      <c r="C356">
        <v>42.45</v>
      </c>
      <c r="D356" t="s">
        <v>44</v>
      </c>
      <c r="E356">
        <f>YEAR(Expenses[[#This Row],[Date]])</f>
        <v>2020</v>
      </c>
      <c r="F356">
        <f>MONTH(Expenses[[#This Row],[Date]])</f>
        <v>4</v>
      </c>
    </row>
    <row r="357" spans="1:6" x14ac:dyDescent="0.3">
      <c r="A357" s="1">
        <v>43951</v>
      </c>
      <c r="B357" t="s">
        <v>43</v>
      </c>
      <c r="C357">
        <v>198.2</v>
      </c>
      <c r="D357" t="s">
        <v>49</v>
      </c>
      <c r="E357">
        <f>YEAR(Expenses[[#This Row],[Date]])</f>
        <v>2020</v>
      </c>
      <c r="F357">
        <f>MONTH(Expenses[[#This Row],[Date]])</f>
        <v>4</v>
      </c>
    </row>
    <row r="358" spans="1:6" x14ac:dyDescent="0.3">
      <c r="A358" s="1">
        <v>43951</v>
      </c>
      <c r="B358" t="s">
        <v>52</v>
      </c>
      <c r="C358">
        <v>200.85</v>
      </c>
      <c r="D358" t="s">
        <v>53</v>
      </c>
      <c r="E358">
        <f>YEAR(Expenses[[#This Row],[Date]])</f>
        <v>2020</v>
      </c>
      <c r="F358">
        <f>MONTH(Expenses[[#This Row],[Date]])</f>
        <v>4</v>
      </c>
    </row>
    <row r="359" spans="1:6" x14ac:dyDescent="0.3">
      <c r="A359" s="1">
        <v>43951</v>
      </c>
      <c r="B359" t="s">
        <v>54</v>
      </c>
      <c r="C359">
        <v>2153</v>
      </c>
      <c r="D359" t="s">
        <v>55</v>
      </c>
      <c r="E359">
        <f>YEAR(Expenses[[#This Row],[Date]])</f>
        <v>2020</v>
      </c>
      <c r="F359">
        <f>MONTH(Expenses[[#This Row],[Date]])</f>
        <v>4</v>
      </c>
    </row>
    <row r="360" spans="1:6" x14ac:dyDescent="0.3">
      <c r="A360" s="1">
        <v>43951</v>
      </c>
      <c r="B360" t="s">
        <v>103</v>
      </c>
      <c r="C360">
        <v>1411.6</v>
      </c>
      <c r="D360" t="s">
        <v>71</v>
      </c>
      <c r="E360">
        <f>YEAR(Expenses[[#This Row],[Date]])</f>
        <v>2020</v>
      </c>
      <c r="F360">
        <f>MONTH(Expenses[[#This Row],[Date]])</f>
        <v>4</v>
      </c>
    </row>
    <row r="361" spans="1:6" x14ac:dyDescent="0.3">
      <c r="A361" s="1">
        <v>43982</v>
      </c>
      <c r="B361" t="s">
        <v>52</v>
      </c>
      <c r="C361">
        <v>135.30000000000001</v>
      </c>
      <c r="D361" t="s">
        <v>53</v>
      </c>
      <c r="E361">
        <f>YEAR(Expenses[[#This Row],[Date]])</f>
        <v>2020</v>
      </c>
      <c r="F361">
        <f>MONTH(Expenses[[#This Row],[Date]])</f>
        <v>5</v>
      </c>
    </row>
    <row r="362" spans="1:6" x14ac:dyDescent="0.3">
      <c r="A362" s="1">
        <v>43982</v>
      </c>
      <c r="B362" t="s">
        <v>52</v>
      </c>
      <c r="C362">
        <v>660.4</v>
      </c>
      <c r="D362" t="s">
        <v>53</v>
      </c>
      <c r="E362">
        <f>YEAR(Expenses[[#This Row],[Date]])</f>
        <v>2020</v>
      </c>
      <c r="F362">
        <f>MONTH(Expenses[[#This Row],[Date]])</f>
        <v>5</v>
      </c>
    </row>
    <row r="363" spans="1:6" x14ac:dyDescent="0.3">
      <c r="A363" s="1">
        <v>43982</v>
      </c>
      <c r="B363" t="s">
        <v>54</v>
      </c>
      <c r="C363">
        <v>2153</v>
      </c>
      <c r="D363" t="s">
        <v>55</v>
      </c>
      <c r="E363">
        <f>YEAR(Expenses[[#This Row],[Date]])</f>
        <v>2020</v>
      </c>
      <c r="F363">
        <f>MONTH(Expenses[[#This Row],[Date]])</f>
        <v>5</v>
      </c>
    </row>
    <row r="364" spans="1:6" x14ac:dyDescent="0.3">
      <c r="A364" s="1">
        <v>43982</v>
      </c>
      <c r="B364" t="s">
        <v>103</v>
      </c>
      <c r="C364">
        <v>1411.6</v>
      </c>
      <c r="D364" t="s">
        <v>71</v>
      </c>
      <c r="E364">
        <f>YEAR(Expenses[[#This Row],[Date]])</f>
        <v>2020</v>
      </c>
      <c r="F364">
        <f>MONTH(Expenses[[#This Row],[Date]])</f>
        <v>5</v>
      </c>
    </row>
    <row r="365" spans="1:6" x14ac:dyDescent="0.3">
      <c r="A365" s="1">
        <v>43982</v>
      </c>
      <c r="B365" t="s">
        <v>47</v>
      </c>
      <c r="C365">
        <v>62.55</v>
      </c>
      <c r="D365" t="s">
        <v>60</v>
      </c>
      <c r="E365">
        <f>YEAR(Expenses[[#This Row],[Date]])</f>
        <v>2020</v>
      </c>
      <c r="F365">
        <f>MONTH(Expenses[[#This Row],[Date]])</f>
        <v>5</v>
      </c>
    </row>
    <row r="366" spans="1:6" x14ac:dyDescent="0.3">
      <c r="A366" s="1">
        <v>43982</v>
      </c>
      <c r="B366" t="s">
        <v>45</v>
      </c>
      <c r="C366">
        <v>104</v>
      </c>
      <c r="D366" t="s">
        <v>51</v>
      </c>
      <c r="E366">
        <f>YEAR(Expenses[[#This Row],[Date]])</f>
        <v>2020</v>
      </c>
      <c r="F366">
        <f>MONTH(Expenses[[#This Row],[Date]])</f>
        <v>5</v>
      </c>
    </row>
    <row r="367" spans="1:6" x14ac:dyDescent="0.3">
      <c r="A367" s="1">
        <v>44012</v>
      </c>
      <c r="B367" t="s">
        <v>54</v>
      </c>
      <c r="C367">
        <v>2153</v>
      </c>
      <c r="D367" t="s">
        <v>55</v>
      </c>
      <c r="E367">
        <f>YEAR(Expenses[[#This Row],[Date]])</f>
        <v>2020</v>
      </c>
      <c r="F367">
        <f>MONTH(Expenses[[#This Row],[Date]])</f>
        <v>6</v>
      </c>
    </row>
    <row r="368" spans="1:6" x14ac:dyDescent="0.3">
      <c r="A368" s="1">
        <v>44012</v>
      </c>
      <c r="B368" t="s">
        <v>103</v>
      </c>
      <c r="C368">
        <v>1411.6</v>
      </c>
      <c r="D368" t="s">
        <v>71</v>
      </c>
      <c r="E368">
        <f>YEAR(Expenses[[#This Row],[Date]])</f>
        <v>2020</v>
      </c>
      <c r="F368">
        <f>MONTH(Expenses[[#This Row],[Date]])</f>
        <v>6</v>
      </c>
    </row>
    <row r="369" spans="1:6" x14ac:dyDescent="0.3">
      <c r="A369" s="1">
        <v>44012</v>
      </c>
      <c r="B369" t="s">
        <v>52</v>
      </c>
      <c r="C369">
        <v>135.30000000000001</v>
      </c>
      <c r="D369" t="s">
        <v>53</v>
      </c>
      <c r="E369">
        <f>YEAR(Expenses[[#This Row],[Date]])</f>
        <v>2020</v>
      </c>
      <c r="F369">
        <f>MONTH(Expenses[[#This Row],[Date]])</f>
        <v>6</v>
      </c>
    </row>
    <row r="370" spans="1:6" x14ac:dyDescent="0.3">
      <c r="A370" s="1">
        <v>44012</v>
      </c>
      <c r="B370" t="s">
        <v>52</v>
      </c>
      <c r="C370">
        <v>660.4</v>
      </c>
      <c r="D370" t="s">
        <v>53</v>
      </c>
      <c r="E370">
        <f>YEAR(Expenses[[#This Row],[Date]])</f>
        <v>2020</v>
      </c>
      <c r="F370">
        <f>MONTH(Expenses[[#This Row],[Date]])</f>
        <v>6</v>
      </c>
    </row>
    <row r="371" spans="1:6" x14ac:dyDescent="0.3">
      <c r="A371" s="1">
        <v>44012</v>
      </c>
      <c r="B371" t="s">
        <v>104</v>
      </c>
      <c r="C371">
        <v>33.549999999999997</v>
      </c>
      <c r="D371" t="s">
        <v>71</v>
      </c>
      <c r="E371">
        <f>YEAR(Expenses[[#This Row],[Date]])</f>
        <v>2020</v>
      </c>
      <c r="F371">
        <f>MONTH(Expenses[[#This Row],[Date]])</f>
        <v>6</v>
      </c>
    </row>
    <row r="372" spans="1:6" x14ac:dyDescent="0.3">
      <c r="A372" s="1">
        <v>44012</v>
      </c>
      <c r="B372" t="s">
        <v>65</v>
      </c>
      <c r="C372">
        <v>200</v>
      </c>
      <c r="D372" t="s">
        <v>77</v>
      </c>
      <c r="E372">
        <f>YEAR(Expenses[[#This Row],[Date]])</f>
        <v>2020</v>
      </c>
      <c r="F372">
        <f>MONTH(Expenses[[#This Row],[Date]])</f>
        <v>6</v>
      </c>
    </row>
    <row r="373" spans="1:6" x14ac:dyDescent="0.3">
      <c r="A373" s="1">
        <v>44043</v>
      </c>
      <c r="B373" t="s">
        <v>54</v>
      </c>
      <c r="C373">
        <v>2153</v>
      </c>
      <c r="D373" t="s">
        <v>55</v>
      </c>
      <c r="E373">
        <f>YEAR(Expenses[[#This Row],[Date]])</f>
        <v>2020</v>
      </c>
      <c r="F373">
        <f>MONTH(Expenses[[#This Row],[Date]])</f>
        <v>7</v>
      </c>
    </row>
    <row r="374" spans="1:6" x14ac:dyDescent="0.3">
      <c r="A374" s="1">
        <v>44043</v>
      </c>
      <c r="B374" t="s">
        <v>103</v>
      </c>
      <c r="C374">
        <v>1421.6</v>
      </c>
      <c r="D374" t="s">
        <v>71</v>
      </c>
      <c r="E374">
        <f>YEAR(Expenses[[#This Row],[Date]])</f>
        <v>2020</v>
      </c>
      <c r="F374">
        <f>MONTH(Expenses[[#This Row],[Date]])</f>
        <v>7</v>
      </c>
    </row>
    <row r="375" spans="1:6" x14ac:dyDescent="0.3">
      <c r="A375" s="1">
        <v>44043</v>
      </c>
      <c r="B375" t="s">
        <v>52</v>
      </c>
      <c r="C375">
        <v>135.30000000000001</v>
      </c>
      <c r="D375" t="s">
        <v>53</v>
      </c>
      <c r="E375">
        <f>YEAR(Expenses[[#This Row],[Date]])</f>
        <v>2020</v>
      </c>
      <c r="F375">
        <f>MONTH(Expenses[[#This Row],[Date]])</f>
        <v>7</v>
      </c>
    </row>
    <row r="376" spans="1:6" x14ac:dyDescent="0.3">
      <c r="A376" s="1">
        <v>44043</v>
      </c>
      <c r="B376" t="s">
        <v>52</v>
      </c>
      <c r="C376">
        <v>660.4</v>
      </c>
      <c r="D376" t="s">
        <v>53</v>
      </c>
      <c r="E376">
        <f>YEAR(Expenses[[#This Row],[Date]])</f>
        <v>2020</v>
      </c>
      <c r="F376">
        <f>MONTH(Expenses[[#This Row],[Date]])</f>
        <v>7</v>
      </c>
    </row>
    <row r="377" spans="1:6" x14ac:dyDescent="0.3">
      <c r="A377" s="1">
        <v>44043</v>
      </c>
      <c r="B377" t="s">
        <v>65</v>
      </c>
      <c r="C377">
        <v>195</v>
      </c>
      <c r="D377" t="s">
        <v>77</v>
      </c>
      <c r="E377">
        <f>YEAR(Expenses[[#This Row],[Date]])</f>
        <v>2020</v>
      </c>
      <c r="F377">
        <f>MONTH(Expenses[[#This Row],[Date]])</f>
        <v>7</v>
      </c>
    </row>
    <row r="378" spans="1:6" x14ac:dyDescent="0.3">
      <c r="A378" s="1">
        <v>44043</v>
      </c>
      <c r="B378" t="s">
        <v>104</v>
      </c>
      <c r="C378">
        <v>19.899999999999999</v>
      </c>
      <c r="D378" t="s">
        <v>71</v>
      </c>
      <c r="E378">
        <f>YEAR(Expenses[[#This Row],[Date]])</f>
        <v>2020</v>
      </c>
      <c r="F378">
        <f>MONTH(Expenses[[#This Row],[Date]])</f>
        <v>7</v>
      </c>
    </row>
    <row r="379" spans="1:6" x14ac:dyDescent="0.3">
      <c r="A379" s="1">
        <v>44043</v>
      </c>
      <c r="B379" t="s">
        <v>45</v>
      </c>
      <c r="C379">
        <v>16</v>
      </c>
      <c r="D379" t="s">
        <v>46</v>
      </c>
      <c r="E379">
        <f>YEAR(Expenses[[#This Row],[Date]])</f>
        <v>2020</v>
      </c>
      <c r="F379">
        <f>MONTH(Expenses[[#This Row],[Date]])</f>
        <v>7</v>
      </c>
    </row>
    <row r="380" spans="1:6" x14ac:dyDescent="0.3">
      <c r="A380" s="1">
        <v>44043</v>
      </c>
      <c r="B380" t="s">
        <v>104</v>
      </c>
      <c r="C380">
        <v>53.1</v>
      </c>
      <c r="D380" t="s">
        <v>71</v>
      </c>
      <c r="E380">
        <f>YEAR(Expenses[[#This Row],[Date]])</f>
        <v>2020</v>
      </c>
      <c r="F380">
        <f>MONTH(Expenses[[#This Row],[Date]])</f>
        <v>7</v>
      </c>
    </row>
    <row r="381" spans="1:6" x14ac:dyDescent="0.3">
      <c r="A381" s="1">
        <v>44043</v>
      </c>
      <c r="B381" t="s">
        <v>47</v>
      </c>
      <c r="C381">
        <v>90.85</v>
      </c>
      <c r="D381" t="s">
        <v>60</v>
      </c>
      <c r="E381">
        <f>YEAR(Expenses[[#This Row],[Date]])</f>
        <v>2020</v>
      </c>
      <c r="F381">
        <f>MONTH(Expenses[[#This Row],[Date]])</f>
        <v>7</v>
      </c>
    </row>
    <row r="382" spans="1:6" x14ac:dyDescent="0.3">
      <c r="A382" s="1">
        <v>44074</v>
      </c>
      <c r="B382" t="s">
        <v>54</v>
      </c>
      <c r="C382">
        <v>2153</v>
      </c>
      <c r="D382" t="s">
        <v>55</v>
      </c>
      <c r="E382">
        <f>YEAR(Expenses[[#This Row],[Date]])</f>
        <v>2020</v>
      </c>
      <c r="F382">
        <f>MONTH(Expenses[[#This Row],[Date]])</f>
        <v>8</v>
      </c>
    </row>
    <row r="383" spans="1:6" x14ac:dyDescent="0.3">
      <c r="A383" s="1">
        <v>44074</v>
      </c>
      <c r="B383" t="s">
        <v>103</v>
      </c>
      <c r="C383">
        <v>1421.6</v>
      </c>
      <c r="D383" t="s">
        <v>71</v>
      </c>
      <c r="E383">
        <f>YEAR(Expenses[[#This Row],[Date]])</f>
        <v>2020</v>
      </c>
      <c r="F383">
        <f>MONTH(Expenses[[#This Row],[Date]])</f>
        <v>8</v>
      </c>
    </row>
    <row r="384" spans="1:6" x14ac:dyDescent="0.3">
      <c r="A384" s="1">
        <v>44074</v>
      </c>
      <c r="B384" t="s">
        <v>52</v>
      </c>
      <c r="C384">
        <v>135.30000000000001</v>
      </c>
      <c r="D384" t="s">
        <v>53</v>
      </c>
      <c r="E384">
        <f>YEAR(Expenses[[#This Row],[Date]])</f>
        <v>2020</v>
      </c>
      <c r="F384">
        <f>MONTH(Expenses[[#This Row],[Date]])</f>
        <v>8</v>
      </c>
    </row>
    <row r="385" spans="1:6" x14ac:dyDescent="0.3">
      <c r="A385" s="1">
        <v>44074</v>
      </c>
      <c r="B385" t="s">
        <v>52</v>
      </c>
      <c r="C385">
        <v>660.4</v>
      </c>
      <c r="D385" t="s">
        <v>53</v>
      </c>
      <c r="E385">
        <f>YEAR(Expenses[[#This Row],[Date]])</f>
        <v>2020</v>
      </c>
      <c r="F385">
        <f>MONTH(Expenses[[#This Row],[Date]])</f>
        <v>8</v>
      </c>
    </row>
    <row r="386" spans="1:6" x14ac:dyDescent="0.3">
      <c r="A386" s="1">
        <v>44074</v>
      </c>
      <c r="B386" t="s">
        <v>43</v>
      </c>
      <c r="C386">
        <v>199.7</v>
      </c>
      <c r="D386" t="s">
        <v>49</v>
      </c>
      <c r="E386">
        <f>YEAR(Expenses[[#This Row],[Date]])</f>
        <v>2020</v>
      </c>
      <c r="F386">
        <f>MONTH(Expenses[[#This Row],[Date]])</f>
        <v>8</v>
      </c>
    </row>
    <row r="387" spans="1:6" x14ac:dyDescent="0.3">
      <c r="A387" s="1">
        <v>44074</v>
      </c>
      <c r="B387" t="s">
        <v>43</v>
      </c>
      <c r="C387">
        <v>78.150000000000006</v>
      </c>
      <c r="D387" t="s">
        <v>44</v>
      </c>
      <c r="E387">
        <f>YEAR(Expenses[[#This Row],[Date]])</f>
        <v>2020</v>
      </c>
      <c r="F387">
        <f>MONTH(Expenses[[#This Row],[Date]])</f>
        <v>8</v>
      </c>
    </row>
    <row r="388" spans="1:6" x14ac:dyDescent="0.3">
      <c r="A388" s="1">
        <v>44104</v>
      </c>
      <c r="B388" t="s">
        <v>54</v>
      </c>
      <c r="C388">
        <v>2153</v>
      </c>
      <c r="D388" t="s">
        <v>55</v>
      </c>
      <c r="E388">
        <f>YEAR(Expenses[[#This Row],[Date]])</f>
        <v>2020</v>
      </c>
      <c r="F388">
        <f>MONTH(Expenses[[#This Row],[Date]])</f>
        <v>9</v>
      </c>
    </row>
    <row r="389" spans="1:6" x14ac:dyDescent="0.3">
      <c r="A389" s="1">
        <v>44104</v>
      </c>
      <c r="B389" t="s">
        <v>103</v>
      </c>
      <c r="C389">
        <v>1421.6</v>
      </c>
      <c r="D389" t="s">
        <v>71</v>
      </c>
      <c r="E389">
        <f>YEAR(Expenses[[#This Row],[Date]])</f>
        <v>2020</v>
      </c>
      <c r="F389">
        <f>MONTH(Expenses[[#This Row],[Date]])</f>
        <v>9</v>
      </c>
    </row>
    <row r="390" spans="1:6" x14ac:dyDescent="0.3">
      <c r="A390" s="1">
        <v>44104</v>
      </c>
      <c r="B390" t="s">
        <v>52</v>
      </c>
      <c r="C390">
        <v>135.30000000000001</v>
      </c>
      <c r="D390" t="s">
        <v>53</v>
      </c>
      <c r="E390">
        <f>YEAR(Expenses[[#This Row],[Date]])</f>
        <v>2020</v>
      </c>
      <c r="F390">
        <f>MONTH(Expenses[[#This Row],[Date]])</f>
        <v>9</v>
      </c>
    </row>
    <row r="391" spans="1:6" x14ac:dyDescent="0.3">
      <c r="A391" s="1">
        <v>44104</v>
      </c>
      <c r="B391" t="s">
        <v>52</v>
      </c>
      <c r="C391">
        <v>660.4</v>
      </c>
      <c r="D391" t="s">
        <v>53</v>
      </c>
      <c r="E391">
        <f>YEAR(Expenses[[#This Row],[Date]])</f>
        <v>2020</v>
      </c>
      <c r="F391">
        <f>MONTH(Expenses[[#This Row],[Date]])</f>
        <v>9</v>
      </c>
    </row>
    <row r="392" spans="1:6" x14ac:dyDescent="0.3">
      <c r="A392" s="1">
        <v>44104</v>
      </c>
      <c r="B392" t="s">
        <v>65</v>
      </c>
      <c r="C392">
        <v>250</v>
      </c>
      <c r="D392" t="s">
        <v>66</v>
      </c>
      <c r="E392">
        <f>YEAR(Expenses[[#This Row],[Date]])</f>
        <v>2020</v>
      </c>
      <c r="F392">
        <f>MONTH(Expenses[[#This Row],[Date]])</f>
        <v>9</v>
      </c>
    </row>
    <row r="393" spans="1:6" x14ac:dyDescent="0.3">
      <c r="A393" s="1">
        <v>44104</v>
      </c>
      <c r="B393" t="s">
        <v>104</v>
      </c>
      <c r="C393">
        <v>4.3499999999999996</v>
      </c>
      <c r="D393" t="s">
        <v>71</v>
      </c>
      <c r="E393">
        <f>YEAR(Expenses[[#This Row],[Date]])</f>
        <v>2020</v>
      </c>
      <c r="F393">
        <f>MONTH(Expenses[[#This Row],[Date]])</f>
        <v>9</v>
      </c>
    </row>
    <row r="394" spans="1:6" x14ac:dyDescent="0.3">
      <c r="A394" s="1">
        <v>44104</v>
      </c>
      <c r="B394" t="s">
        <v>104</v>
      </c>
      <c r="C394">
        <v>69</v>
      </c>
      <c r="D394" t="s">
        <v>71</v>
      </c>
      <c r="E394">
        <f>YEAR(Expenses[[#This Row],[Date]])</f>
        <v>2020</v>
      </c>
      <c r="F394">
        <f>MONTH(Expenses[[#This Row],[Date]])</f>
        <v>9</v>
      </c>
    </row>
    <row r="395" spans="1:6" x14ac:dyDescent="0.3">
      <c r="A395" s="1">
        <v>44135</v>
      </c>
      <c r="B395" t="s">
        <v>54</v>
      </c>
      <c r="C395">
        <v>2153</v>
      </c>
      <c r="D395" t="s">
        <v>55</v>
      </c>
      <c r="E395">
        <f>YEAR(Expenses[[#This Row],[Date]])</f>
        <v>2020</v>
      </c>
      <c r="F395">
        <f>MONTH(Expenses[[#This Row],[Date]])</f>
        <v>10</v>
      </c>
    </row>
    <row r="396" spans="1:6" x14ac:dyDescent="0.3">
      <c r="A396" s="1">
        <v>44135</v>
      </c>
      <c r="B396" t="s">
        <v>103</v>
      </c>
      <c r="C396">
        <v>1421.6</v>
      </c>
      <c r="D396" t="s">
        <v>71</v>
      </c>
      <c r="E396">
        <f>YEAR(Expenses[[#This Row],[Date]])</f>
        <v>2020</v>
      </c>
      <c r="F396">
        <f>MONTH(Expenses[[#This Row],[Date]])</f>
        <v>10</v>
      </c>
    </row>
    <row r="397" spans="1:6" x14ac:dyDescent="0.3">
      <c r="A397" s="1">
        <v>44135</v>
      </c>
      <c r="B397" t="s">
        <v>52</v>
      </c>
      <c r="C397">
        <v>135.30000000000001</v>
      </c>
      <c r="D397" t="s">
        <v>53</v>
      </c>
      <c r="E397">
        <f>YEAR(Expenses[[#This Row],[Date]])</f>
        <v>2020</v>
      </c>
      <c r="F397">
        <f>MONTH(Expenses[[#This Row],[Date]])</f>
        <v>10</v>
      </c>
    </row>
    <row r="398" spans="1:6" x14ac:dyDescent="0.3">
      <c r="A398" s="1">
        <v>44135</v>
      </c>
      <c r="B398" t="s">
        <v>43</v>
      </c>
      <c r="C398">
        <v>196.7</v>
      </c>
      <c r="D398" t="s">
        <v>49</v>
      </c>
      <c r="E398">
        <f>YEAR(Expenses[[#This Row],[Date]])</f>
        <v>2020</v>
      </c>
      <c r="F398">
        <f>MONTH(Expenses[[#This Row],[Date]])</f>
        <v>10</v>
      </c>
    </row>
    <row r="399" spans="1:6" x14ac:dyDescent="0.3">
      <c r="A399" s="1">
        <v>44135</v>
      </c>
      <c r="B399" t="s">
        <v>43</v>
      </c>
      <c r="C399">
        <v>43.11</v>
      </c>
      <c r="D399" t="s">
        <v>44</v>
      </c>
      <c r="E399">
        <f>YEAR(Expenses[[#This Row],[Date]])</f>
        <v>2020</v>
      </c>
      <c r="F399">
        <f>MONTH(Expenses[[#This Row],[Date]])</f>
        <v>10</v>
      </c>
    </row>
    <row r="400" spans="1:6" x14ac:dyDescent="0.3">
      <c r="A400" s="1">
        <v>44135</v>
      </c>
      <c r="B400" t="s">
        <v>65</v>
      </c>
      <c r="C400">
        <v>250</v>
      </c>
      <c r="D400" t="s">
        <v>66</v>
      </c>
      <c r="E400">
        <f>YEAR(Expenses[[#This Row],[Date]])</f>
        <v>2020</v>
      </c>
      <c r="F400">
        <f>MONTH(Expenses[[#This Row],[Date]])</f>
        <v>10</v>
      </c>
    </row>
    <row r="401" spans="1:6" x14ac:dyDescent="0.3">
      <c r="A401" s="1">
        <v>44165</v>
      </c>
      <c r="B401" t="s">
        <v>54</v>
      </c>
      <c r="C401">
        <v>2153</v>
      </c>
      <c r="D401" t="s">
        <v>55</v>
      </c>
      <c r="E401">
        <f>YEAR(Expenses[[#This Row],[Date]])</f>
        <v>2020</v>
      </c>
      <c r="F401">
        <f>MONTH(Expenses[[#This Row],[Date]])</f>
        <v>11</v>
      </c>
    </row>
    <row r="402" spans="1:6" x14ac:dyDescent="0.3">
      <c r="A402" s="1">
        <v>44165</v>
      </c>
      <c r="B402" t="s">
        <v>103</v>
      </c>
      <c r="C402">
        <v>1421.6</v>
      </c>
      <c r="D402" t="s">
        <v>71</v>
      </c>
      <c r="E402">
        <f>YEAR(Expenses[[#This Row],[Date]])</f>
        <v>2020</v>
      </c>
      <c r="F402">
        <f>MONTH(Expenses[[#This Row],[Date]])</f>
        <v>11</v>
      </c>
    </row>
    <row r="403" spans="1:6" x14ac:dyDescent="0.3">
      <c r="A403" s="1">
        <v>44165</v>
      </c>
      <c r="B403" t="s">
        <v>52</v>
      </c>
      <c r="C403">
        <v>405.2</v>
      </c>
      <c r="D403" t="s">
        <v>53</v>
      </c>
      <c r="E403">
        <f>YEAR(Expenses[[#This Row],[Date]])</f>
        <v>2020</v>
      </c>
      <c r="F403">
        <f>MONTH(Expenses[[#This Row],[Date]])</f>
        <v>11</v>
      </c>
    </row>
    <row r="404" spans="1:6" x14ac:dyDescent="0.3">
      <c r="A404" s="1">
        <v>44165</v>
      </c>
      <c r="B404" t="s">
        <v>47</v>
      </c>
      <c r="C404">
        <v>108.7</v>
      </c>
      <c r="D404" t="s">
        <v>60</v>
      </c>
      <c r="E404">
        <f>YEAR(Expenses[[#This Row],[Date]])</f>
        <v>2020</v>
      </c>
      <c r="F404">
        <f>MONTH(Expenses[[#This Row],[Date]])</f>
        <v>11</v>
      </c>
    </row>
    <row r="405" spans="1:6" x14ac:dyDescent="0.3">
      <c r="A405" s="1">
        <v>44196</v>
      </c>
      <c r="B405" t="s">
        <v>54</v>
      </c>
      <c r="C405">
        <v>2153</v>
      </c>
      <c r="D405" t="s">
        <v>55</v>
      </c>
      <c r="E405">
        <f>YEAR(Expenses[[#This Row],[Date]])</f>
        <v>2020</v>
      </c>
      <c r="F405">
        <f>MONTH(Expenses[[#This Row],[Date]])</f>
        <v>12</v>
      </c>
    </row>
    <row r="406" spans="1:6" x14ac:dyDescent="0.3">
      <c r="A406" s="1">
        <v>44196</v>
      </c>
      <c r="B406" t="s">
        <v>103</v>
      </c>
      <c r="C406">
        <v>1419.15</v>
      </c>
      <c r="D406" t="s">
        <v>71</v>
      </c>
      <c r="E406">
        <f>YEAR(Expenses[[#This Row],[Date]])</f>
        <v>2020</v>
      </c>
      <c r="F406">
        <f>MONTH(Expenses[[#This Row],[Date]])</f>
        <v>12</v>
      </c>
    </row>
    <row r="407" spans="1:6" x14ac:dyDescent="0.3">
      <c r="A407" s="1">
        <v>44196</v>
      </c>
      <c r="B407" t="s">
        <v>52</v>
      </c>
      <c r="C407">
        <v>135.30000000000001</v>
      </c>
      <c r="D407" t="s">
        <v>53</v>
      </c>
      <c r="E407">
        <f>YEAR(Expenses[[#This Row],[Date]])</f>
        <v>2020</v>
      </c>
      <c r="F407">
        <f>MONTH(Expenses[[#This Row],[Date]])</f>
        <v>12</v>
      </c>
    </row>
    <row r="408" spans="1:6" x14ac:dyDescent="0.3">
      <c r="A408" s="1">
        <v>44196</v>
      </c>
      <c r="B408" t="s">
        <v>52</v>
      </c>
      <c r="C408">
        <v>660.4</v>
      </c>
      <c r="D408" t="s">
        <v>53</v>
      </c>
      <c r="E408">
        <f>YEAR(Expenses[[#This Row],[Date]])</f>
        <v>2020</v>
      </c>
      <c r="F408">
        <f>MONTH(Expenses[[#This Row],[Date]])</f>
        <v>12</v>
      </c>
    </row>
    <row r="409" spans="1:6" x14ac:dyDescent="0.3">
      <c r="A409" s="1">
        <v>44196</v>
      </c>
      <c r="B409" t="s">
        <v>43</v>
      </c>
      <c r="C409">
        <v>198.5</v>
      </c>
      <c r="D409" t="s">
        <v>49</v>
      </c>
      <c r="E409">
        <f>YEAR(Expenses[[#This Row],[Date]])</f>
        <v>2020</v>
      </c>
      <c r="F409">
        <f>MONTH(Expenses[[#This Row],[Date]])</f>
        <v>12</v>
      </c>
    </row>
    <row r="410" spans="1:6" x14ac:dyDescent="0.3">
      <c r="A410" s="1">
        <v>44196</v>
      </c>
      <c r="B410" t="s">
        <v>72</v>
      </c>
      <c r="C410">
        <v>200</v>
      </c>
      <c r="D410" t="s">
        <v>95</v>
      </c>
      <c r="E410">
        <f>YEAR(Expenses[[#This Row],[Date]])</f>
        <v>2020</v>
      </c>
      <c r="F410">
        <f>MONTH(Expenses[[#This Row],[Date]])</f>
        <v>12</v>
      </c>
    </row>
    <row r="411" spans="1:6" x14ac:dyDescent="0.3">
      <c r="A411" s="1">
        <v>44227</v>
      </c>
      <c r="B411" t="s">
        <v>54</v>
      </c>
      <c r="C411">
        <v>2153</v>
      </c>
      <c r="D411" t="s">
        <v>55</v>
      </c>
      <c r="E411">
        <f>YEAR(Expenses[[#This Row],[Date]])</f>
        <v>2021</v>
      </c>
      <c r="F411">
        <f>MONTH(Expenses[[#This Row],[Date]])</f>
        <v>1</v>
      </c>
    </row>
    <row r="412" spans="1:6" x14ac:dyDescent="0.3">
      <c r="A412" s="1">
        <v>44227</v>
      </c>
      <c r="B412" t="s">
        <v>103</v>
      </c>
      <c r="C412">
        <v>1419.15</v>
      </c>
      <c r="D412" t="s">
        <v>71</v>
      </c>
      <c r="E412">
        <f>YEAR(Expenses[[#This Row],[Date]])</f>
        <v>2021</v>
      </c>
      <c r="F412">
        <f>MONTH(Expenses[[#This Row],[Date]])</f>
        <v>1</v>
      </c>
    </row>
    <row r="413" spans="1:6" x14ac:dyDescent="0.3">
      <c r="A413" s="1">
        <v>44227</v>
      </c>
      <c r="B413" t="s">
        <v>52</v>
      </c>
      <c r="C413">
        <v>660.4</v>
      </c>
      <c r="D413" t="s">
        <v>53</v>
      </c>
      <c r="E413">
        <f>YEAR(Expenses[[#This Row],[Date]])</f>
        <v>2021</v>
      </c>
      <c r="F413">
        <f>MONTH(Expenses[[#This Row],[Date]])</f>
        <v>1</v>
      </c>
    </row>
    <row r="414" spans="1:6" x14ac:dyDescent="0.3">
      <c r="A414" s="1">
        <v>44227</v>
      </c>
      <c r="B414" t="s">
        <v>72</v>
      </c>
      <c r="C414">
        <v>142.5</v>
      </c>
      <c r="D414" t="s">
        <v>95</v>
      </c>
      <c r="E414">
        <f>YEAR(Expenses[[#This Row],[Date]])</f>
        <v>2021</v>
      </c>
      <c r="F414">
        <f>MONTH(Expenses[[#This Row],[Date]])</f>
        <v>1</v>
      </c>
    </row>
    <row r="415" spans="1:6" x14ac:dyDescent="0.3">
      <c r="A415" s="1">
        <v>44227</v>
      </c>
      <c r="B415" t="s">
        <v>104</v>
      </c>
      <c r="C415">
        <v>43.5</v>
      </c>
      <c r="D415" t="s">
        <v>71</v>
      </c>
      <c r="E415">
        <f>YEAR(Expenses[[#This Row],[Date]])</f>
        <v>2021</v>
      </c>
      <c r="F415">
        <f>MONTH(Expenses[[#This Row],[Date]])</f>
        <v>1</v>
      </c>
    </row>
    <row r="416" spans="1:6" x14ac:dyDescent="0.3">
      <c r="A416" s="1">
        <v>44255</v>
      </c>
      <c r="B416" t="s">
        <v>43</v>
      </c>
      <c r="C416">
        <v>197.7</v>
      </c>
      <c r="D416" t="s">
        <v>49</v>
      </c>
      <c r="E416">
        <f>YEAR(Expenses[[#This Row],[Date]])</f>
        <v>2021</v>
      </c>
      <c r="F416">
        <f>MONTH(Expenses[[#This Row],[Date]])</f>
        <v>2</v>
      </c>
    </row>
    <row r="417" spans="1:6" x14ac:dyDescent="0.3">
      <c r="A417" s="1">
        <v>44255</v>
      </c>
      <c r="B417" t="s">
        <v>45</v>
      </c>
      <c r="C417">
        <v>88</v>
      </c>
      <c r="D417" t="s">
        <v>46</v>
      </c>
      <c r="E417">
        <f>YEAR(Expenses[[#This Row],[Date]])</f>
        <v>2021</v>
      </c>
      <c r="F417">
        <f>MONTH(Expenses[[#This Row],[Date]])</f>
        <v>2</v>
      </c>
    </row>
    <row r="418" spans="1:6" x14ac:dyDescent="0.3">
      <c r="A418" s="1">
        <v>44255</v>
      </c>
      <c r="B418" t="s">
        <v>54</v>
      </c>
      <c r="C418">
        <v>2153</v>
      </c>
      <c r="D418" t="s">
        <v>55</v>
      </c>
      <c r="E418">
        <f>YEAR(Expenses[[#This Row],[Date]])</f>
        <v>2021</v>
      </c>
      <c r="F418">
        <f>MONTH(Expenses[[#This Row],[Date]])</f>
        <v>2</v>
      </c>
    </row>
    <row r="419" spans="1:6" x14ac:dyDescent="0.3">
      <c r="A419" s="1">
        <v>44255</v>
      </c>
      <c r="B419" t="s">
        <v>103</v>
      </c>
      <c r="C419">
        <v>1426.85</v>
      </c>
      <c r="D419" t="s">
        <v>71</v>
      </c>
      <c r="E419">
        <f>YEAR(Expenses[[#This Row],[Date]])</f>
        <v>2021</v>
      </c>
      <c r="F419">
        <f>MONTH(Expenses[[#This Row],[Date]])</f>
        <v>2</v>
      </c>
    </row>
    <row r="420" spans="1:6" x14ac:dyDescent="0.3">
      <c r="A420" s="1">
        <v>44255</v>
      </c>
      <c r="B420" t="s">
        <v>52</v>
      </c>
      <c r="C420">
        <v>660.4</v>
      </c>
      <c r="D420" t="s">
        <v>53</v>
      </c>
      <c r="E420">
        <f>YEAR(Expenses[[#This Row],[Date]])</f>
        <v>2021</v>
      </c>
      <c r="F420">
        <f>MONTH(Expenses[[#This Row],[Date]])</f>
        <v>2</v>
      </c>
    </row>
    <row r="421" spans="1:6" x14ac:dyDescent="0.3">
      <c r="A421" s="1">
        <v>44255</v>
      </c>
      <c r="B421" t="s">
        <v>104</v>
      </c>
      <c r="C421">
        <v>19.7</v>
      </c>
      <c r="D421" t="s">
        <v>71</v>
      </c>
      <c r="E421">
        <f>YEAR(Expenses[[#This Row],[Date]])</f>
        <v>2021</v>
      </c>
      <c r="F421">
        <f>MONTH(Expenses[[#This Row],[Date]])</f>
        <v>2</v>
      </c>
    </row>
    <row r="422" spans="1:6" x14ac:dyDescent="0.3">
      <c r="A422" s="1">
        <v>44255</v>
      </c>
      <c r="B422" t="s">
        <v>104</v>
      </c>
      <c r="C422">
        <v>52.4</v>
      </c>
      <c r="D422" t="s">
        <v>71</v>
      </c>
      <c r="E422">
        <f>YEAR(Expenses[[#This Row],[Date]])</f>
        <v>2021</v>
      </c>
      <c r="F422">
        <f>MONTH(Expenses[[#This Row],[Date]])</f>
        <v>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20D8-5DE0-4061-BF15-3DAEAB70F8C1}">
  <sheetPr>
    <tabColor rgb="FFFF0000"/>
  </sheetPr>
  <dimension ref="A1:XFC48"/>
  <sheetViews>
    <sheetView showGridLines="0" showRowColHeaders="0" tabSelected="1" topLeftCell="A7" zoomScale="85" zoomScaleNormal="85" workbookViewId="0">
      <selection activeCell="O2" sqref="O2"/>
    </sheetView>
  </sheetViews>
  <sheetFormatPr defaultColWidth="0" defaultRowHeight="14.4" zeroHeight="1" x14ac:dyDescent="0.3"/>
  <cols>
    <col min="1" max="1" width="3.33203125" customWidth="1"/>
    <col min="2" max="2" width="17.109375" customWidth="1"/>
    <col min="3" max="4" width="9.21875" bestFit="1" customWidth="1"/>
    <col min="5" max="5" width="10" bestFit="1" customWidth="1"/>
    <col min="6" max="6" width="9.21875" bestFit="1" customWidth="1"/>
    <col min="7" max="7" width="10" bestFit="1" customWidth="1"/>
    <col min="8" max="10" width="9.21875" bestFit="1" customWidth="1"/>
    <col min="11" max="11" width="9.44140625" bestFit="1" customWidth="1"/>
    <col min="12" max="14" width="9.21875" bestFit="1" customWidth="1"/>
    <col min="15" max="15" width="10" bestFit="1" customWidth="1"/>
    <col min="16" max="16" width="9.21875" bestFit="1" customWidth="1"/>
    <col min="17" max="22" width="8.88671875" customWidth="1"/>
    <col min="23" max="23" width="3.33203125" customWidth="1"/>
    <col min="24" max="25" width="8.88671875" customWidth="1"/>
    <col min="26" max="26" width="8.88671875" hidden="1"/>
    <col min="27" max="45" width="4.44140625" hidden="1"/>
    <col min="46" max="46" width="5.77734375" hidden="1"/>
    <col min="47" max="16383" width="4.44140625" hidden="1"/>
    <col min="16384" max="16384" width="6.44140625" hidden="1"/>
  </cols>
  <sheetData>
    <row r="1" spans="2:46" x14ac:dyDescent="0.3"/>
    <row r="2" spans="2:46" ht="24" customHeight="1" x14ac:dyDescent="0.3">
      <c r="B2" s="45"/>
      <c r="C2" s="45" t="s">
        <v>6</v>
      </c>
      <c r="D2" s="45"/>
      <c r="E2" s="45"/>
      <c r="F2" s="45"/>
      <c r="G2" s="45"/>
      <c r="H2" s="45"/>
      <c r="I2" s="45"/>
      <c r="J2" s="45"/>
      <c r="K2" s="45"/>
      <c r="L2" s="49" t="s">
        <v>27</v>
      </c>
      <c r="M2" s="49"/>
      <c r="N2" s="50"/>
      <c r="O2" s="46">
        <v>2021</v>
      </c>
      <c r="P2" s="45"/>
      <c r="AT2" s="26" t="s">
        <v>4</v>
      </c>
    </row>
    <row r="3" spans="2:46" x14ac:dyDescent="0.3">
      <c r="AT3" s="27">
        <v>2010</v>
      </c>
    </row>
    <row r="4" spans="2:46" x14ac:dyDescent="0.3">
      <c r="B4" s="18" t="s">
        <v>7</v>
      </c>
      <c r="C4" s="19" t="s">
        <v>8</v>
      </c>
      <c r="D4" s="19" t="s">
        <v>9</v>
      </c>
      <c r="E4" s="19" t="s">
        <v>10</v>
      </c>
      <c r="F4" s="19" t="s">
        <v>11</v>
      </c>
      <c r="G4" s="19" t="s">
        <v>12</v>
      </c>
      <c r="H4" s="19" t="s">
        <v>13</v>
      </c>
      <c r="I4" s="19" t="s">
        <v>14</v>
      </c>
      <c r="J4" s="19" t="s">
        <v>15</v>
      </c>
      <c r="K4" s="19" t="s">
        <v>16</v>
      </c>
      <c r="L4" s="19" t="s">
        <v>17</v>
      </c>
      <c r="M4" s="19" t="s">
        <v>18</v>
      </c>
      <c r="N4" s="19" t="s">
        <v>19</v>
      </c>
      <c r="O4" s="19" t="s">
        <v>20</v>
      </c>
      <c r="P4" s="19" t="s">
        <v>21</v>
      </c>
      <c r="AT4" s="28">
        <v>2011</v>
      </c>
    </row>
    <row r="5" spans="2:46" x14ac:dyDescent="0.3">
      <c r="B5" s="18" t="s">
        <v>22</v>
      </c>
      <c r="C5" s="23">
        <f>C26</f>
        <v>6482</v>
      </c>
      <c r="D5" s="23">
        <f t="shared" ref="D5:N5" si="0">D26</f>
        <v>5911</v>
      </c>
      <c r="E5" s="23">
        <f t="shared" si="0"/>
        <v>0</v>
      </c>
      <c r="F5" s="23">
        <f t="shared" si="0"/>
        <v>0</v>
      </c>
      <c r="G5" s="23">
        <f t="shared" si="0"/>
        <v>0</v>
      </c>
      <c r="H5" s="23">
        <f t="shared" si="0"/>
        <v>0</v>
      </c>
      <c r="I5" s="23">
        <f t="shared" si="0"/>
        <v>0</v>
      </c>
      <c r="J5" s="23">
        <f t="shared" si="0"/>
        <v>0</v>
      </c>
      <c r="K5" s="23">
        <f t="shared" si="0"/>
        <v>0</v>
      </c>
      <c r="L5" s="23">
        <f t="shared" si="0"/>
        <v>0</v>
      </c>
      <c r="M5" s="23">
        <f t="shared" si="0"/>
        <v>0</v>
      </c>
      <c r="N5" s="23">
        <f t="shared" si="0"/>
        <v>0</v>
      </c>
      <c r="O5" s="20">
        <f>O26</f>
        <v>12393</v>
      </c>
      <c r="P5" s="24">
        <f>IFERROR(SUM(C5:N5)/COUNTIF(C5:N5,"&lt;&gt;0"),0)</f>
        <v>6196.5</v>
      </c>
      <c r="AT5" s="27">
        <v>2012</v>
      </c>
    </row>
    <row r="6" spans="2:46" x14ac:dyDescent="0.3">
      <c r="B6" s="18" t="s">
        <v>23</v>
      </c>
      <c r="C6" s="23">
        <f>C44</f>
        <v>4418.55</v>
      </c>
      <c r="D6" s="23">
        <f t="shared" ref="D6:O6" si="1">D44</f>
        <v>4598.0499999999993</v>
      </c>
      <c r="E6" s="23">
        <f t="shared" si="1"/>
        <v>0</v>
      </c>
      <c r="F6" s="23">
        <f t="shared" si="1"/>
        <v>0</v>
      </c>
      <c r="G6" s="23">
        <f t="shared" si="1"/>
        <v>0</v>
      </c>
      <c r="H6" s="23">
        <f t="shared" si="1"/>
        <v>0</v>
      </c>
      <c r="I6" s="23">
        <f t="shared" si="1"/>
        <v>0</v>
      </c>
      <c r="J6" s="23">
        <f t="shared" si="1"/>
        <v>0</v>
      </c>
      <c r="K6" s="23">
        <f t="shared" si="1"/>
        <v>0</v>
      </c>
      <c r="L6" s="23">
        <f t="shared" si="1"/>
        <v>0</v>
      </c>
      <c r="M6" s="23">
        <f t="shared" si="1"/>
        <v>0</v>
      </c>
      <c r="N6" s="23">
        <f t="shared" si="1"/>
        <v>0</v>
      </c>
      <c r="O6" s="23">
        <f t="shared" si="1"/>
        <v>9016.6</v>
      </c>
      <c r="P6" s="24">
        <f>IFERROR(SUM(C6:N6)/COUNTIF(C6:N6,"&lt;&gt;0"),0)</f>
        <v>4508.2999999999993</v>
      </c>
      <c r="AT6" s="28">
        <v>2013</v>
      </c>
    </row>
    <row r="7" spans="2:46" x14ac:dyDescent="0.3">
      <c r="B7" s="18" t="s">
        <v>24</v>
      </c>
      <c r="C7" s="23">
        <f>C5-C6</f>
        <v>2063.4499999999998</v>
      </c>
      <c r="D7" s="23">
        <f>D5-D6</f>
        <v>1312.9500000000007</v>
      </c>
      <c r="E7" s="23">
        <f t="shared" ref="E7:O7" si="2">E5-E6</f>
        <v>0</v>
      </c>
      <c r="F7" s="23">
        <f t="shared" si="2"/>
        <v>0</v>
      </c>
      <c r="G7" s="23">
        <f t="shared" si="2"/>
        <v>0</v>
      </c>
      <c r="H7" s="23">
        <f t="shared" si="2"/>
        <v>0</v>
      </c>
      <c r="I7" s="23">
        <f t="shared" si="2"/>
        <v>0</v>
      </c>
      <c r="J7" s="23">
        <f t="shared" si="2"/>
        <v>0</v>
      </c>
      <c r="K7" s="23">
        <f t="shared" si="2"/>
        <v>0</v>
      </c>
      <c r="L7" s="23">
        <f t="shared" si="2"/>
        <v>0</v>
      </c>
      <c r="M7" s="23">
        <f t="shared" si="2"/>
        <v>0</v>
      </c>
      <c r="N7" s="23">
        <f t="shared" si="2"/>
        <v>0</v>
      </c>
      <c r="O7" s="23">
        <f t="shared" si="2"/>
        <v>3376.3999999999996</v>
      </c>
      <c r="P7" s="24">
        <f>IFERROR(SUM(C7:N7)/COUNTIF(C7:N7,"&lt;&gt;0"),0)</f>
        <v>1688.2000000000003</v>
      </c>
      <c r="AT7" s="27">
        <v>2014</v>
      </c>
    </row>
    <row r="8" spans="2:46" x14ac:dyDescent="0.3">
      <c r="B8" s="18" t="s">
        <v>105</v>
      </c>
      <c r="C8" s="43">
        <f>IFERROR(C7/C5,"")</f>
        <v>0.31833539031163216</v>
      </c>
      <c r="D8" s="43">
        <f t="shared" ref="D8:N8" si="3">IFERROR(D7/D5,"")</f>
        <v>0.22211977668753186</v>
      </c>
      <c r="E8" s="43" t="str">
        <f t="shared" si="3"/>
        <v/>
      </c>
      <c r="F8" s="43" t="str">
        <f t="shared" si="3"/>
        <v/>
      </c>
      <c r="G8" s="43" t="str">
        <f t="shared" si="3"/>
        <v/>
      </c>
      <c r="H8" s="43" t="str">
        <f t="shared" si="3"/>
        <v/>
      </c>
      <c r="I8" s="43" t="str">
        <f t="shared" si="3"/>
        <v/>
      </c>
      <c r="J8" s="43" t="str">
        <f t="shared" si="3"/>
        <v/>
      </c>
      <c r="K8" s="43" t="str">
        <f t="shared" si="3"/>
        <v/>
      </c>
      <c r="L8" s="43" t="str">
        <f t="shared" si="3"/>
        <v/>
      </c>
      <c r="M8" s="43" t="str">
        <f t="shared" si="3"/>
        <v/>
      </c>
      <c r="N8" s="43" t="str">
        <f t="shared" si="3"/>
        <v/>
      </c>
      <c r="O8" s="44">
        <f>IFERROR(O7/O5,"")</f>
        <v>0.27244412168159443</v>
      </c>
      <c r="P8" s="24"/>
      <c r="AT8" s="28">
        <v>2015</v>
      </c>
    </row>
    <row r="9" spans="2:46" x14ac:dyDescent="0.3">
      <c r="AT9" s="27">
        <v>2016</v>
      </c>
    </row>
    <row r="10" spans="2:46" x14ac:dyDescent="0.3">
      <c r="B10" s="6" t="s">
        <v>25</v>
      </c>
      <c r="C10" s="7" t="s">
        <v>8</v>
      </c>
      <c r="D10" s="7" t="s">
        <v>9</v>
      </c>
      <c r="E10" s="7" t="s">
        <v>10</v>
      </c>
      <c r="F10" s="7" t="s">
        <v>11</v>
      </c>
      <c r="G10" s="7" t="s">
        <v>12</v>
      </c>
      <c r="H10" s="7" t="s">
        <v>13</v>
      </c>
      <c r="I10" s="7" t="s">
        <v>14</v>
      </c>
      <c r="J10" s="7" t="s">
        <v>15</v>
      </c>
      <c r="K10" s="7" t="s">
        <v>16</v>
      </c>
      <c r="L10" s="7" t="s">
        <v>17</v>
      </c>
      <c r="M10" s="7" t="s">
        <v>18</v>
      </c>
      <c r="N10" s="14" t="s">
        <v>19</v>
      </c>
      <c r="O10" s="29" t="s">
        <v>20</v>
      </c>
      <c r="P10" s="30" t="s">
        <v>21</v>
      </c>
      <c r="AT10" s="28">
        <v>2017</v>
      </c>
    </row>
    <row r="11" spans="2:46" x14ac:dyDescent="0.3">
      <c r="B11" s="8" t="s">
        <v>114</v>
      </c>
      <c r="C11" s="13">
        <f>SUMIFS(Income[Amount],Income[Client],$B11,Income[Year],$O$2,Income[Month],"1")</f>
        <v>0</v>
      </c>
      <c r="D11" s="13">
        <f>SUMIFS(Income[Amount],Income[Client],$B11,Income[Year],$O$2,Income[Month],"2")</f>
        <v>0</v>
      </c>
      <c r="E11" s="13">
        <f>SUMIFS(Income[Amount],Income[Client],$B11,Income[Year],$O$2,Income[Month],"3")</f>
        <v>0</v>
      </c>
      <c r="F11" s="13">
        <f>SUMIFS(Income[Amount],Income[Client],$B11,Income[Year],$O$2,Income[Month],"4")</f>
        <v>0</v>
      </c>
      <c r="G11" s="13">
        <f>SUMIFS(Income[Amount],Income[Client],$B11,Income[Year],$O$2,Income[Month],"5")</f>
        <v>0</v>
      </c>
      <c r="H11" s="13">
        <f>SUMIFS(Income[Amount],Income[Client],$B11,Income[Year],$O$2,Income[Month],"6")</f>
        <v>0</v>
      </c>
      <c r="I11" s="13">
        <f>SUMIFS(Income[Amount],Income[Client],$B11,Income[Year],$O$2,Income[Month],"7")</f>
        <v>0</v>
      </c>
      <c r="J11" s="13">
        <f>SUMIFS(Income[Amount],Income[Client],$B11,Income[Year],$O$2,Income[Month],"8")</f>
        <v>0</v>
      </c>
      <c r="K11" s="13">
        <f>SUMIFS(Income[Amount],Income[Client],$B11,Income[Year],$O$2,Income[Month],"9")</f>
        <v>0</v>
      </c>
      <c r="L11" s="13">
        <f>SUMIFS(Income[Amount],Income[Client],$B11,Income[Year],$O$2,Income[Month],"10")</f>
        <v>0</v>
      </c>
      <c r="M11" s="13">
        <f>SUMIFS(Income[Amount],Income[Client],$B11,Income[Year],$O$2,Income[Month],"11")</f>
        <v>0</v>
      </c>
      <c r="N11" s="15">
        <f>SUMIFS(Income[Amount],Income[Client],$B11,Income[Year],$O$2,Income[Month],"12")</f>
        <v>0</v>
      </c>
      <c r="O11" s="21">
        <f>SUMIFS(Income[Amount],Income[Client],$B11,Income[Year],$O$2)</f>
        <v>0</v>
      </c>
      <c r="P11" s="22">
        <f>IFERROR(SUM(C11:N11)/COUNTIF(C11:N11,"&lt;&gt;0"),0)</f>
        <v>0</v>
      </c>
      <c r="AT11" s="27">
        <v>2018</v>
      </c>
    </row>
    <row r="12" spans="2:46" x14ac:dyDescent="0.3">
      <c r="B12" s="9" t="s">
        <v>115</v>
      </c>
      <c r="C12" s="13">
        <f>SUMIFS(Income[Amount],Income[Client],$B12,Income[Year],$O$2,Income[Month],"1")</f>
        <v>2600</v>
      </c>
      <c r="D12" s="13">
        <f>SUMIFS(Income[Amount],Income[Client],$B12,Income[Year],$O$2,Income[Month],"2")</f>
        <v>2600</v>
      </c>
      <c r="E12" s="13">
        <f>SUMIFS(Income[Amount],Income[Client],$B12,Income[Year],$O$2,Income[Month],"3")</f>
        <v>0</v>
      </c>
      <c r="F12" s="13">
        <f>SUMIFS(Income[Amount],Income[Client],$B12,Income[Year],$O$2,Income[Month],"4")</f>
        <v>0</v>
      </c>
      <c r="G12" s="13">
        <f>SUMIFS(Income[Amount],Income[Client],$B12,Income[Year],$O$2,Income[Month],"5")</f>
        <v>0</v>
      </c>
      <c r="H12" s="13">
        <f>SUMIFS(Income[Amount],Income[Client],$B12,Income[Year],$O$2,Income[Month],"6")</f>
        <v>0</v>
      </c>
      <c r="I12" s="13">
        <f>SUMIFS(Income[Amount],Income[Client],$B12,Income[Year],$O$2,Income[Month],"7")</f>
        <v>0</v>
      </c>
      <c r="J12" s="13">
        <f>SUMIFS(Income[Amount],Income[Client],$B12,Income[Year],$O$2,Income[Month],"8")</f>
        <v>0</v>
      </c>
      <c r="K12" s="13">
        <f>SUMIFS(Income[Amount],Income[Client],$B12,Income[Year],$O$2,Income[Month],"9")</f>
        <v>0</v>
      </c>
      <c r="L12" s="13">
        <f>SUMIFS(Income[Amount],Income[Client],$B12,Income[Year],$O$2,Income[Month],"10")</f>
        <v>0</v>
      </c>
      <c r="M12" s="13">
        <f>SUMIFS(Income[Amount],Income[Client],$B12,Income[Year],$O$2,Income[Month],"11")</f>
        <v>0</v>
      </c>
      <c r="N12" s="15">
        <f>SUMIFS(Income[Amount],Income[Client],$B12,Income[Year],$O$2,Income[Month],"12")</f>
        <v>0</v>
      </c>
      <c r="O12" s="21">
        <f>SUMIFS(Income[Amount],Income[Client],$B12,Income[Year],$O$2)</f>
        <v>5200</v>
      </c>
      <c r="P12" s="22">
        <f t="shared" ref="P12:P26" si="4">IFERROR(SUM(C12:N12)/COUNTIF(C12:N12,"&lt;&gt;0"),0)</f>
        <v>2600</v>
      </c>
      <c r="R12" s="12"/>
      <c r="AT12" s="28">
        <v>2019</v>
      </c>
    </row>
    <row r="13" spans="2:46" x14ac:dyDescent="0.3">
      <c r="B13" s="9" t="s">
        <v>116</v>
      </c>
      <c r="C13" s="13">
        <f>SUMIFS(Income[Amount],Income[Client],$B13,Income[Year],$O$2,Income[Month],"1")</f>
        <v>2700</v>
      </c>
      <c r="D13" s="13">
        <f>SUMIFS(Income[Amount],Income[Client],$B13,Income[Year],$O$2,Income[Month],"2")</f>
        <v>2600</v>
      </c>
      <c r="E13" s="13">
        <f>SUMIFS(Income[Amount],Income[Client],$B13,Income[Year],$O$2,Income[Month],"3")</f>
        <v>0</v>
      </c>
      <c r="F13" s="13">
        <f>SUMIFS(Income[Amount],Income[Client],$B13,Income[Year],$O$2,Income[Month],"4")</f>
        <v>0</v>
      </c>
      <c r="G13" s="13">
        <f>SUMIFS(Income[Amount],Income[Client],$B13,Income[Year],$O$2,Income[Month],"5")</f>
        <v>0</v>
      </c>
      <c r="H13" s="13">
        <f>SUMIFS(Income[Amount],Income[Client],$B13,Income[Year],$O$2,Income[Month],"6")</f>
        <v>0</v>
      </c>
      <c r="I13" s="13">
        <f>SUMIFS(Income[Amount],Income[Client],$B13,Income[Year],$O$2,Income[Month],"7")</f>
        <v>0</v>
      </c>
      <c r="J13" s="13">
        <f>SUMIFS(Income[Amount],Income[Client],$B13,Income[Year],$O$2,Income[Month],"8")</f>
        <v>0</v>
      </c>
      <c r="K13" s="13">
        <f>SUMIFS(Income[Amount],Income[Client],$B13,Income[Year],$O$2,Income[Month],"9")</f>
        <v>0</v>
      </c>
      <c r="L13" s="13">
        <f>SUMIFS(Income[Amount],Income[Client],$B13,Income[Year],$O$2,Income[Month],"10")</f>
        <v>0</v>
      </c>
      <c r="M13" s="13">
        <f>SUMIFS(Income[Amount],Income[Client],$B13,Income[Year],$O$2,Income[Month],"11")</f>
        <v>0</v>
      </c>
      <c r="N13" s="15">
        <f>SUMIFS(Income[Amount],Income[Client],$B13,Income[Year],$O$2,Income[Month],"12")</f>
        <v>0</v>
      </c>
      <c r="O13" s="21">
        <f>SUMIFS(Income[Amount],Income[Client],$B13,Income[Year],$O$2)</f>
        <v>5300</v>
      </c>
      <c r="P13" s="22">
        <f t="shared" si="4"/>
        <v>2650</v>
      </c>
      <c r="R13" s="11"/>
      <c r="T13" s="11"/>
      <c r="AT13" s="27">
        <v>2020</v>
      </c>
    </row>
    <row r="14" spans="2:46" x14ac:dyDescent="0.3">
      <c r="B14" s="9" t="s">
        <v>117</v>
      </c>
      <c r="C14" s="13">
        <f>SUMIFS(Income[Amount],Income[Client],$B14,Income[Year],$O$2,Income[Month],"1")</f>
        <v>300</v>
      </c>
      <c r="D14" s="13">
        <f>SUMIFS(Income[Amount],Income[Client],$B14,Income[Year],$O$2,Income[Month],"2")</f>
        <v>300</v>
      </c>
      <c r="E14" s="13">
        <f>SUMIFS(Income[Amount],Income[Client],$B14,Income[Year],$O$2,Income[Month],"3")</f>
        <v>0</v>
      </c>
      <c r="F14" s="13">
        <f>SUMIFS(Income[Amount],Income[Client],$B14,Income[Year],$O$2,Income[Month],"4")</f>
        <v>0</v>
      </c>
      <c r="G14" s="13">
        <f>SUMIFS(Income[Amount],Income[Client],$B14,Income[Year],$O$2,Income[Month],"5")</f>
        <v>0</v>
      </c>
      <c r="H14" s="13">
        <f>SUMIFS(Income[Amount],Income[Client],$B14,Income[Year],$O$2,Income[Month],"6")</f>
        <v>0</v>
      </c>
      <c r="I14" s="13">
        <f>SUMIFS(Income[Amount],Income[Client],$B14,Income[Year],$O$2,Income[Month],"7")</f>
        <v>0</v>
      </c>
      <c r="J14" s="13">
        <f>SUMIFS(Income[Amount],Income[Client],$B14,Income[Year],$O$2,Income[Month],"8")</f>
        <v>0</v>
      </c>
      <c r="K14" s="13">
        <f>SUMIFS(Income[Amount],Income[Client],$B14,Income[Year],$O$2,Income[Month],"9")</f>
        <v>0</v>
      </c>
      <c r="L14" s="13">
        <f>SUMIFS(Income[Amount],Income[Client],$B14,Income[Year],$O$2,Income[Month],"10")</f>
        <v>0</v>
      </c>
      <c r="M14" s="13">
        <f>SUMIFS(Income[Amount],Income[Client],$B14,Income[Year],$O$2,Income[Month],"11")</f>
        <v>0</v>
      </c>
      <c r="N14" s="15">
        <f>SUMIFS(Income[Amount],Income[Client],$B14,Income[Year],$O$2,Income[Month],"12")</f>
        <v>0</v>
      </c>
      <c r="O14" s="21">
        <f>SUMIFS(Income[Amount],Income[Client],$B14,Income[Year],$O$2)</f>
        <v>600</v>
      </c>
      <c r="P14" s="22">
        <f t="shared" si="4"/>
        <v>300</v>
      </c>
      <c r="T14" s="11"/>
      <c r="AT14" s="28">
        <v>2021</v>
      </c>
    </row>
    <row r="15" spans="2:46" x14ac:dyDescent="0.3">
      <c r="B15" s="9" t="s">
        <v>118</v>
      </c>
      <c r="C15" s="13">
        <f>SUMIFS(Income[Amount],Income[Client],$B15,Income[Year],$O$2,Income[Month],"1")</f>
        <v>882</v>
      </c>
      <c r="D15" s="13">
        <f>SUMIFS(Income[Amount],Income[Client],$B15,Income[Year],$O$2,Income[Month],"2")</f>
        <v>411</v>
      </c>
      <c r="E15" s="13">
        <f>SUMIFS(Income[Amount],Income[Client],$B15,Income[Year],$O$2,Income[Month],"3")</f>
        <v>0</v>
      </c>
      <c r="F15" s="13">
        <f>SUMIFS(Income[Amount],Income[Client],$B15,Income[Year],$O$2,Income[Month],"4")</f>
        <v>0</v>
      </c>
      <c r="G15" s="13">
        <f>SUMIFS(Income[Amount],Income[Client],$B15,Income[Year],$O$2,Income[Month],"5")</f>
        <v>0</v>
      </c>
      <c r="H15" s="13">
        <f>SUMIFS(Income[Amount],Income[Client],$B15,Income[Year],$O$2,Income[Month],"6")</f>
        <v>0</v>
      </c>
      <c r="I15" s="13">
        <f>SUMIFS(Income[Amount],Income[Client],$B15,Income[Year],$O$2,Income[Month],"7")</f>
        <v>0</v>
      </c>
      <c r="J15" s="13">
        <f>SUMIFS(Income[Amount],Income[Client],$B15,Income[Year],$O$2,Income[Month],"8")</f>
        <v>0</v>
      </c>
      <c r="K15" s="13">
        <f>SUMIFS(Income[Amount],Income[Client],$B15,Income[Year],$O$2,Income[Month],"9")</f>
        <v>0</v>
      </c>
      <c r="L15" s="13">
        <f>SUMIFS(Income[Amount],Income[Client],$B15,Income[Year],$O$2,Income[Month],"10")</f>
        <v>0</v>
      </c>
      <c r="M15" s="13">
        <f>SUMIFS(Income[Amount],Income[Client],$B15,Income[Year],$O$2,Income[Month],"11")</f>
        <v>0</v>
      </c>
      <c r="N15" s="15">
        <f>SUMIFS(Income[Amount],Income[Client],$B15,Income[Year],$O$2,Income[Month],"12")</f>
        <v>0</v>
      </c>
      <c r="O15" s="21">
        <f>SUMIFS(Income[Amount],Income[Client],$B15,Income[Year],$O$2)</f>
        <v>1293</v>
      </c>
      <c r="P15" s="22">
        <f t="shared" si="4"/>
        <v>646.5</v>
      </c>
      <c r="AT15" s="27">
        <v>2022</v>
      </c>
    </row>
    <row r="16" spans="2:46" x14ac:dyDescent="0.3">
      <c r="B16" s="9"/>
      <c r="C16" s="13">
        <f>SUMIFS(Income[Amount],Income[Client],$B16,Income[Year],$O$2,Income[Month],"1")</f>
        <v>0</v>
      </c>
      <c r="D16" s="13">
        <f>SUMIFS(Income[Amount],Income[Client],$B16,Income[Year],$O$2,Income[Month],"2")</f>
        <v>0</v>
      </c>
      <c r="E16" s="13">
        <f>SUMIFS(Income[Amount],Income[Client],$B16,Income[Year],$O$2,Income[Month],"3")</f>
        <v>0</v>
      </c>
      <c r="F16" s="13">
        <f>SUMIFS(Income[Amount],Income[Client],$B16,Income[Year],$O$2,Income[Month],"4")</f>
        <v>0</v>
      </c>
      <c r="G16" s="13">
        <f>SUMIFS(Income[Amount],Income[Client],$B16,Income[Year],$O$2,Income[Month],"5")</f>
        <v>0</v>
      </c>
      <c r="H16" s="13">
        <f>SUMIFS(Income[Amount],Income[Client],$B16,Income[Year],$O$2,Income[Month],"6")</f>
        <v>0</v>
      </c>
      <c r="I16" s="13">
        <f>SUMIFS(Income[Amount],Income[Client],$B16,Income[Year],$O$2,Income[Month],"7")</f>
        <v>0</v>
      </c>
      <c r="J16" s="13">
        <f>SUMIFS(Income[Amount],Income[Client],$B16,Income[Year],$O$2,Income[Month],"8")</f>
        <v>0</v>
      </c>
      <c r="K16" s="13">
        <f>SUMIFS(Income[Amount],Income[Client],$B16,Income[Year],$O$2,Income[Month],"9")</f>
        <v>0</v>
      </c>
      <c r="L16" s="13">
        <f>SUMIFS(Income[Amount],Income[Client],$B16,Income[Year],$O$2,Income[Month],"10")</f>
        <v>0</v>
      </c>
      <c r="M16" s="13">
        <f>SUMIFS(Income[Amount],Income[Client],$B16,Income[Year],$O$2,Income[Month],"11")</f>
        <v>0</v>
      </c>
      <c r="N16" s="15">
        <f>SUMIFS(Income[Amount],Income[Client],$B16,Income[Year],$O$2,Income[Month],"12")</f>
        <v>0</v>
      </c>
      <c r="O16" s="21">
        <f>SUMIFS(Income[Amount],Income[Client],$B16,Income[Year],$O$2)</f>
        <v>0</v>
      </c>
      <c r="P16" s="22">
        <f t="shared" si="4"/>
        <v>0</v>
      </c>
      <c r="AT16" s="28">
        <v>2023</v>
      </c>
    </row>
    <row r="17" spans="2:46" x14ac:dyDescent="0.3">
      <c r="B17" s="9"/>
      <c r="C17" s="13">
        <f>SUMIFS(Income[Amount],Income[Client],$B17,Income[Year],$O$2,Income[Month],"1")</f>
        <v>0</v>
      </c>
      <c r="D17" s="13">
        <f>SUMIFS(Income[Amount],Income[Client],$B17,Income[Year],$O$2,Income[Month],"2")</f>
        <v>0</v>
      </c>
      <c r="E17" s="13">
        <f>SUMIFS(Income[Amount],Income[Client],$B17,Income[Year],$O$2,Income[Month],"3")</f>
        <v>0</v>
      </c>
      <c r="F17" s="13">
        <f>SUMIFS(Income[Amount],Income[Client],$B17,Income[Year],$O$2,Income[Month],"4")</f>
        <v>0</v>
      </c>
      <c r="G17" s="13">
        <f>SUMIFS(Income[Amount],Income[Client],$B17,Income[Year],$O$2,Income[Month],"5")</f>
        <v>0</v>
      </c>
      <c r="H17" s="13">
        <f>SUMIFS(Income[Amount],Income[Client],$B17,Income[Year],$O$2,Income[Month],"6")</f>
        <v>0</v>
      </c>
      <c r="I17" s="13">
        <f>SUMIFS(Income[Amount],Income[Client],$B17,Income[Year],$O$2,Income[Month],"7")</f>
        <v>0</v>
      </c>
      <c r="J17" s="13">
        <f>SUMIFS(Income[Amount],Income[Client],$B17,Income[Year],$O$2,Income[Month],"8")</f>
        <v>0</v>
      </c>
      <c r="K17" s="13">
        <f>SUMIFS(Income[Amount],Income[Client],$B17,Income[Year],$O$2,Income[Month],"9")</f>
        <v>0</v>
      </c>
      <c r="L17" s="13">
        <f>SUMIFS(Income[Amount],Income[Client],$B17,Income[Year],$O$2,Income[Month],"10")</f>
        <v>0</v>
      </c>
      <c r="M17" s="13">
        <f>SUMIFS(Income[Amount],Income[Client],$B17,Income[Year],$O$2,Income[Month],"11")</f>
        <v>0</v>
      </c>
      <c r="N17" s="15">
        <f>SUMIFS(Income[Amount],Income[Client],$B17,Income[Year],$O$2,Income[Month],"12")</f>
        <v>0</v>
      </c>
      <c r="O17" s="21">
        <f>SUMIFS(Income[Amount],Income[Client],$B17,Income[Year],$O$2)</f>
        <v>0</v>
      </c>
      <c r="P17" s="22">
        <f t="shared" si="4"/>
        <v>0</v>
      </c>
      <c r="AT17" s="27">
        <v>2024</v>
      </c>
    </row>
    <row r="18" spans="2:46" x14ac:dyDescent="0.3">
      <c r="B18" s="9"/>
      <c r="C18" s="13">
        <f>SUMIFS(Income[Amount],Income[Client],$B18,Income[Year],$O$2,Income[Month],"1")</f>
        <v>0</v>
      </c>
      <c r="D18" s="13">
        <f>SUMIFS(Income[Amount],Income[Client],$B18,Income[Year],$O$2,Income[Month],"2")</f>
        <v>0</v>
      </c>
      <c r="E18" s="13">
        <f>SUMIFS(Income[Amount],Income[Client],$B18,Income[Year],$O$2,Income[Month],"3")</f>
        <v>0</v>
      </c>
      <c r="F18" s="13">
        <f>SUMIFS(Income[Amount],Income[Client],$B18,Income[Year],$O$2,Income[Month],"4")</f>
        <v>0</v>
      </c>
      <c r="G18" s="13">
        <f>SUMIFS(Income[Amount],Income[Client],$B18,Income[Year],$O$2,Income[Month],"5")</f>
        <v>0</v>
      </c>
      <c r="H18" s="13">
        <f>SUMIFS(Income[Amount],Income[Client],$B18,Income[Year],$O$2,Income[Month],"6")</f>
        <v>0</v>
      </c>
      <c r="I18" s="13">
        <f>SUMIFS(Income[Amount],Income[Client],$B18,Income[Year],$O$2,Income[Month],"7")</f>
        <v>0</v>
      </c>
      <c r="J18" s="13">
        <f>SUMIFS(Income[Amount],Income[Client],$B18,Income[Year],$O$2,Income[Month],"8")</f>
        <v>0</v>
      </c>
      <c r="K18" s="13">
        <f>SUMIFS(Income[Amount],Income[Client],$B18,Income[Year],$O$2,Income[Month],"9")</f>
        <v>0</v>
      </c>
      <c r="L18" s="13">
        <f>SUMIFS(Income[Amount],Income[Client],$B18,Income[Year],$O$2,Income[Month],"10")</f>
        <v>0</v>
      </c>
      <c r="M18" s="13">
        <f>SUMIFS(Income[Amount],Income[Client],$B18,Income[Year],$O$2,Income[Month],"11")</f>
        <v>0</v>
      </c>
      <c r="N18" s="15">
        <f>SUMIFS(Income[Amount],Income[Client],$B18,Income[Year],$O$2,Income[Month],"12")</f>
        <v>0</v>
      </c>
      <c r="O18" s="21">
        <f>SUMIFS(Income[Amount],Income[Client],$B18,Income[Year],$O$2)</f>
        <v>0</v>
      </c>
      <c r="P18" s="22">
        <f t="shared" si="4"/>
        <v>0</v>
      </c>
      <c r="AT18" s="28">
        <v>2025</v>
      </c>
    </row>
    <row r="19" spans="2:46" x14ac:dyDescent="0.3">
      <c r="B19" s="9"/>
      <c r="C19" s="13">
        <f>SUMIFS(Income[Amount],Income[Client],$B19,Income[Year],$O$2,Income[Month],"1")</f>
        <v>0</v>
      </c>
      <c r="D19" s="13">
        <f>SUMIFS(Income[Amount],Income[Client],$B19,Income[Year],$O$2,Income[Month],"2")</f>
        <v>0</v>
      </c>
      <c r="E19" s="13">
        <f>SUMIFS(Income[Amount],Income[Client],$B19,Income[Year],$O$2,Income[Month],"3")</f>
        <v>0</v>
      </c>
      <c r="F19" s="13">
        <f>SUMIFS(Income[Amount],Income[Client],$B19,Income[Year],$O$2,Income[Month],"4")</f>
        <v>0</v>
      </c>
      <c r="G19" s="13">
        <f>SUMIFS(Income[Amount],Income[Client],$B19,Income[Year],$O$2,Income[Month],"5")</f>
        <v>0</v>
      </c>
      <c r="H19" s="13">
        <f>SUMIFS(Income[Amount],Income[Client],$B19,Income[Year],$O$2,Income[Month],"6")</f>
        <v>0</v>
      </c>
      <c r="I19" s="13">
        <f>SUMIFS(Income[Amount],Income[Client],$B19,Income[Year],$O$2,Income[Month],"7")</f>
        <v>0</v>
      </c>
      <c r="J19" s="13">
        <f>SUMIFS(Income[Amount],Income[Client],$B19,Income[Year],$O$2,Income[Month],"8")</f>
        <v>0</v>
      </c>
      <c r="K19" s="13">
        <f>SUMIFS(Income[Amount],Income[Client],$B19,Income[Year],$O$2,Income[Month],"9")</f>
        <v>0</v>
      </c>
      <c r="L19" s="13">
        <f>SUMIFS(Income[Amount],Income[Client],$B19,Income[Year],$O$2,Income[Month],"10")</f>
        <v>0</v>
      </c>
      <c r="M19" s="13">
        <f>SUMIFS(Income[Amount],Income[Client],$B19,Income[Year],$O$2,Income[Month],"11")</f>
        <v>0</v>
      </c>
      <c r="N19" s="15">
        <f>SUMIFS(Income[Amount],Income[Client],$B19,Income[Year],$O$2,Income[Month],"12")</f>
        <v>0</v>
      </c>
      <c r="O19" s="21">
        <f>SUMIFS(Income[Amount],Income[Client],$B19,Income[Year],$O$2)</f>
        <v>0</v>
      </c>
      <c r="P19" s="22">
        <f t="shared" si="4"/>
        <v>0</v>
      </c>
      <c r="AT19" s="27">
        <v>2026</v>
      </c>
    </row>
    <row r="20" spans="2:46" x14ac:dyDescent="0.3">
      <c r="B20" s="9"/>
      <c r="C20" s="13">
        <f>SUMIFS(Income[Amount],Income[Client],$B20,Income[Year],$O$2,Income[Month],"1")</f>
        <v>0</v>
      </c>
      <c r="D20" s="13">
        <f>SUMIFS(Income[Amount],Income[Client],$B20,Income[Year],$O$2,Income[Month],"2")</f>
        <v>0</v>
      </c>
      <c r="E20" s="13">
        <f>SUMIFS(Income[Amount],Income[Client],$B20,Income[Year],$O$2,Income[Month],"3")</f>
        <v>0</v>
      </c>
      <c r="F20" s="13">
        <f>SUMIFS(Income[Amount],Income[Client],$B20,Income[Year],$O$2,Income[Month],"4")</f>
        <v>0</v>
      </c>
      <c r="G20" s="13">
        <f>SUMIFS(Income[Amount],Income[Client],$B20,Income[Year],$O$2,Income[Month],"5")</f>
        <v>0</v>
      </c>
      <c r="H20" s="13">
        <f>SUMIFS(Income[Amount],Income[Client],$B20,Income[Year],$O$2,Income[Month],"6")</f>
        <v>0</v>
      </c>
      <c r="I20" s="13">
        <f>SUMIFS(Income[Amount],Income[Client],$B20,Income[Year],$O$2,Income[Month],"7")</f>
        <v>0</v>
      </c>
      <c r="J20" s="13">
        <f>SUMIFS(Income[Amount],Income[Client],$B20,Income[Year],$O$2,Income[Month],"8")</f>
        <v>0</v>
      </c>
      <c r="K20" s="13">
        <f>SUMIFS(Income[Amount],Income[Client],$B20,Income[Year],$O$2,Income[Month],"9")</f>
        <v>0</v>
      </c>
      <c r="L20" s="13">
        <f>SUMIFS(Income[Amount],Income[Client],$B20,Income[Year],$O$2,Income[Month],"10")</f>
        <v>0</v>
      </c>
      <c r="M20" s="13">
        <f>SUMIFS(Income[Amount],Income[Client],$B20,Income[Year],$O$2,Income[Month],"11")</f>
        <v>0</v>
      </c>
      <c r="N20" s="15">
        <f>SUMIFS(Income[Amount],Income[Client],$B20,Income[Year],$O$2,Income[Month],"12")</f>
        <v>0</v>
      </c>
      <c r="O20" s="21">
        <f>SUMIFS(Income[Amount],Income[Client],$B20,Income[Year],$O$2)</f>
        <v>0</v>
      </c>
      <c r="P20" s="22">
        <f t="shared" si="4"/>
        <v>0</v>
      </c>
      <c r="AT20" s="28">
        <v>2027</v>
      </c>
    </row>
    <row r="21" spans="2:46" x14ac:dyDescent="0.3">
      <c r="B21" s="9"/>
      <c r="C21" s="13">
        <f>SUMIFS(Income[Amount],Income[Client],$B21,Income[Year],$O$2,Income[Month],"1")</f>
        <v>0</v>
      </c>
      <c r="D21" s="13">
        <f>SUMIFS(Income[Amount],Income[Client],$B21,Income[Year],$O$2,Income[Month],"2")</f>
        <v>0</v>
      </c>
      <c r="E21" s="13">
        <f>SUMIFS(Income[Amount],Income[Client],$B21,Income[Year],$O$2,Income[Month],"3")</f>
        <v>0</v>
      </c>
      <c r="F21" s="13">
        <f>SUMIFS(Income[Amount],Income[Client],$B21,Income[Year],$O$2,Income[Month],"4")</f>
        <v>0</v>
      </c>
      <c r="G21" s="13">
        <f>SUMIFS(Income[Amount],Income[Client],$B21,Income[Year],$O$2,Income[Month],"5")</f>
        <v>0</v>
      </c>
      <c r="H21" s="13">
        <f>SUMIFS(Income[Amount],Income[Client],$B21,Income[Year],$O$2,Income[Month],"6")</f>
        <v>0</v>
      </c>
      <c r="I21" s="13">
        <f>SUMIFS(Income[Amount],Income[Client],$B21,Income[Year],$O$2,Income[Month],"7")</f>
        <v>0</v>
      </c>
      <c r="J21" s="13">
        <f>SUMIFS(Income[Amount],Income[Client],$B21,Income[Year],$O$2,Income[Month],"8")</f>
        <v>0</v>
      </c>
      <c r="K21" s="13">
        <f>SUMIFS(Income[Amount],Income[Client],$B21,Income[Year],$O$2,Income[Month],"9")</f>
        <v>0</v>
      </c>
      <c r="L21" s="13">
        <f>SUMIFS(Income[Amount],Income[Client],$B21,Income[Year],$O$2,Income[Month],"10")</f>
        <v>0</v>
      </c>
      <c r="M21" s="13">
        <f>SUMIFS(Income[Amount],Income[Client],$B21,Income[Year],$O$2,Income[Month],"11")</f>
        <v>0</v>
      </c>
      <c r="N21" s="15">
        <f>SUMIFS(Income[Amount],Income[Client],$B21,Income[Year],$O$2,Income[Month],"12")</f>
        <v>0</v>
      </c>
      <c r="O21" s="21">
        <f>SUMIFS(Income[Amount],Income[Client],$B21,Income[Year],$O$2)</f>
        <v>0</v>
      </c>
      <c r="P21" s="22">
        <f t="shared" si="4"/>
        <v>0</v>
      </c>
      <c r="AT21" s="27">
        <v>2028</v>
      </c>
    </row>
    <row r="22" spans="2:46" x14ac:dyDescent="0.3">
      <c r="B22" s="9"/>
      <c r="C22" s="13">
        <f>SUMIFS(Income[Amount],Income[Client],$B22,Income[Year],$O$2,Income[Month],"1")</f>
        <v>0</v>
      </c>
      <c r="D22" s="13">
        <f>SUMIFS(Income[Amount],Income[Client],$B22,Income[Year],$O$2,Income[Month],"2")</f>
        <v>0</v>
      </c>
      <c r="E22" s="13">
        <f>SUMIFS(Income[Amount],Income[Client],$B22,Income[Year],$O$2,Income[Month],"3")</f>
        <v>0</v>
      </c>
      <c r="F22" s="13">
        <f>SUMIFS(Income[Amount],Income[Client],$B22,Income[Year],$O$2,Income[Month],"4")</f>
        <v>0</v>
      </c>
      <c r="G22" s="13">
        <f>SUMIFS(Income[Amount],Income[Client],$B22,Income[Year],$O$2,Income[Month],"5")</f>
        <v>0</v>
      </c>
      <c r="H22" s="13">
        <f>SUMIFS(Income[Amount],Income[Client],$B22,Income[Year],$O$2,Income[Month],"6")</f>
        <v>0</v>
      </c>
      <c r="I22" s="13">
        <f>SUMIFS(Income[Amount],Income[Client],$B22,Income[Year],$O$2,Income[Month],"7")</f>
        <v>0</v>
      </c>
      <c r="J22" s="13">
        <f>SUMIFS(Income[Amount],Income[Client],$B22,Income[Year],$O$2,Income[Month],"8")</f>
        <v>0</v>
      </c>
      <c r="K22" s="13">
        <f>SUMIFS(Income[Amount],Income[Client],$B22,Income[Year],$O$2,Income[Month],"9")</f>
        <v>0</v>
      </c>
      <c r="L22" s="13">
        <f>SUMIFS(Income[Amount],Income[Client],$B22,Income[Year],$O$2,Income[Month],"10")</f>
        <v>0</v>
      </c>
      <c r="M22" s="13">
        <f>SUMIFS(Income[Amount],Income[Client],$B22,Income[Year],$O$2,Income[Month],"11")</f>
        <v>0</v>
      </c>
      <c r="N22" s="15">
        <f>SUMIFS(Income[Amount],Income[Client],$B22,Income[Year],$O$2,Income[Month],"12")</f>
        <v>0</v>
      </c>
      <c r="O22" s="21">
        <f>SUMIFS(Income[Amount],Income[Client],$B22,Income[Year],$O$2)</f>
        <v>0</v>
      </c>
      <c r="P22" s="22">
        <f t="shared" si="4"/>
        <v>0</v>
      </c>
      <c r="AT22" s="28">
        <v>2029</v>
      </c>
    </row>
    <row r="23" spans="2:46" x14ac:dyDescent="0.3">
      <c r="B23" s="9"/>
      <c r="C23" s="13">
        <f>SUMIFS(Income[Amount],Income[Client],$B23,Income[Year],$O$2,Income[Month],"1")</f>
        <v>0</v>
      </c>
      <c r="D23" s="13">
        <f>SUMIFS(Income[Amount],Income[Client],$B23,Income[Year],$O$2,Income[Month],"2")</f>
        <v>0</v>
      </c>
      <c r="E23" s="13">
        <f>SUMIFS(Income[Amount],Income[Client],$B23,Income[Year],$O$2,Income[Month],"3")</f>
        <v>0</v>
      </c>
      <c r="F23" s="13">
        <f>SUMIFS(Income[Amount],Income[Client],$B23,Income[Year],$O$2,Income[Month],"4")</f>
        <v>0</v>
      </c>
      <c r="G23" s="13">
        <f>SUMIFS(Income[Amount],Income[Client],$B23,Income[Year],$O$2,Income[Month],"5")</f>
        <v>0</v>
      </c>
      <c r="H23" s="13">
        <f>SUMIFS(Income[Amount],Income[Client],$B23,Income[Year],$O$2,Income[Month],"6")</f>
        <v>0</v>
      </c>
      <c r="I23" s="13">
        <f>SUMIFS(Income[Amount],Income[Client],$B23,Income[Year],$O$2,Income[Month],"7")</f>
        <v>0</v>
      </c>
      <c r="J23" s="13">
        <f>SUMIFS(Income[Amount],Income[Client],$B23,Income[Year],$O$2,Income[Month],"8")</f>
        <v>0</v>
      </c>
      <c r="K23" s="13">
        <f>SUMIFS(Income[Amount],Income[Client],$B23,Income[Year],$O$2,Income[Month],"9")</f>
        <v>0</v>
      </c>
      <c r="L23" s="13">
        <f>SUMIFS(Income[Amount],Income[Client],$B23,Income[Year],$O$2,Income[Month],"10")</f>
        <v>0</v>
      </c>
      <c r="M23" s="13">
        <f>SUMIFS(Income[Amount],Income[Client],$B23,Income[Year],$O$2,Income[Month],"11")</f>
        <v>0</v>
      </c>
      <c r="N23" s="15">
        <f>SUMIFS(Income[Amount],Income[Client],$B23,Income[Year],$O$2,Income[Month],"12")</f>
        <v>0</v>
      </c>
      <c r="O23" s="21">
        <f>SUMIFS(Income[Amount],Income[Client],$B23,Income[Year],$O$2)</f>
        <v>0</v>
      </c>
      <c r="P23" s="22">
        <f t="shared" si="4"/>
        <v>0</v>
      </c>
      <c r="U23" s="1"/>
      <c r="AT23" s="25">
        <v>2030</v>
      </c>
    </row>
    <row r="24" spans="2:46" x14ac:dyDescent="0.3">
      <c r="B24" s="9"/>
      <c r="C24" s="13">
        <f>SUMIFS(Income[Amount],Income[Client],$B24,Income[Year],$O$2,Income[Month],"1")</f>
        <v>0</v>
      </c>
      <c r="D24" s="13">
        <f>SUMIFS(Income[Amount],Income[Client],$B24,Income[Year],$O$2,Income[Month],"2")</f>
        <v>0</v>
      </c>
      <c r="E24" s="13">
        <f>SUMIFS(Income[Amount],Income[Client],$B24,Income[Year],$O$2,Income[Month],"3")</f>
        <v>0</v>
      </c>
      <c r="F24" s="13">
        <f>SUMIFS(Income[Amount],Income[Client],$B24,Income[Year],$O$2,Income[Month],"4")</f>
        <v>0</v>
      </c>
      <c r="G24" s="13">
        <f>SUMIFS(Income[Amount],Income[Client],$B24,Income[Year],$O$2,Income[Month],"5")</f>
        <v>0</v>
      </c>
      <c r="H24" s="13">
        <f>SUMIFS(Income[Amount],Income[Client],$B24,Income[Year],$O$2,Income[Month],"6")</f>
        <v>0</v>
      </c>
      <c r="I24" s="13">
        <f>SUMIFS(Income[Amount],Income[Client],$B24,Income[Year],$O$2,Income[Month],"7")</f>
        <v>0</v>
      </c>
      <c r="J24" s="13">
        <f>SUMIFS(Income[Amount],Income[Client],$B24,Income[Year],$O$2,Income[Month],"8")</f>
        <v>0</v>
      </c>
      <c r="K24" s="13">
        <f>SUMIFS(Income[Amount],Income[Client],$B24,Income[Year],$O$2,Income[Month],"9")</f>
        <v>0</v>
      </c>
      <c r="L24" s="13">
        <f>SUMIFS(Income[Amount],Income[Client],$B24,Income[Year],$O$2,Income[Month],"10")</f>
        <v>0</v>
      </c>
      <c r="M24" s="13">
        <f>SUMIFS(Income[Amount],Income[Client],$B24,Income[Year],$O$2,Income[Month],"11")</f>
        <v>0</v>
      </c>
      <c r="N24" s="15">
        <f>SUMIFS(Income[Amount],Income[Client],$B24,Income[Year],$O$2,Income[Month],"12")</f>
        <v>0</v>
      </c>
      <c r="O24" s="21">
        <f>SUMIFS(Income[Amount],Income[Client],$B24,Income[Year],$O$2)</f>
        <v>0</v>
      </c>
      <c r="P24" s="22">
        <f t="shared" si="4"/>
        <v>0</v>
      </c>
    </row>
    <row r="25" spans="2:46" x14ac:dyDescent="0.3">
      <c r="B25" s="9"/>
      <c r="C25" s="13">
        <f>SUMIFS(Income[Amount],Income[Client],$B25,Income[Year],$O$2,Income[Month],"1")</f>
        <v>0</v>
      </c>
      <c r="D25" s="13">
        <f>SUMIFS(Income[Amount],Income[Client],$B25,Income[Year],$O$2,Income[Month],"2")</f>
        <v>0</v>
      </c>
      <c r="E25" s="13">
        <f>SUMIFS(Income[Amount],Income[Client],$B25,Income[Year],$O$2,Income[Month],"3")</f>
        <v>0</v>
      </c>
      <c r="F25" s="13">
        <f>SUMIFS(Income[Amount],Income[Client],$B25,Income[Year],$O$2,Income[Month],"4")</f>
        <v>0</v>
      </c>
      <c r="G25" s="13">
        <f>SUMIFS(Income[Amount],Income[Client],$B25,Income[Year],$O$2,Income[Month],"5")</f>
        <v>0</v>
      </c>
      <c r="H25" s="13">
        <f>SUMIFS(Income[Amount],Income[Client],$B25,Income[Year],$O$2,Income[Month],"6")</f>
        <v>0</v>
      </c>
      <c r="I25" s="13">
        <f>SUMIFS(Income[Amount],Income[Client],$B25,Income[Year],$O$2,Income[Month],"7")</f>
        <v>0</v>
      </c>
      <c r="J25" s="13">
        <f>SUMIFS(Income[Amount],Income[Client],$B25,Income[Year],$O$2,Income[Month],"8")</f>
        <v>0</v>
      </c>
      <c r="K25" s="13">
        <f>SUMIFS(Income[Amount],Income[Client],$B25,Income[Year],$O$2,Income[Month],"9")</f>
        <v>0</v>
      </c>
      <c r="L25" s="13">
        <f>SUMIFS(Income[Amount],Income[Client],$B25,Income[Year],$O$2,Income[Month],"10")</f>
        <v>0</v>
      </c>
      <c r="M25" s="13">
        <f>SUMIFS(Income[Amount],Income[Client],$B25,Income[Year],$O$2,Income[Month],"11")</f>
        <v>0</v>
      </c>
      <c r="N25" s="15">
        <f>SUMIFS(Income[Amount],Income[Client],$B25,Income[Year],$O$2,Income[Month],"12")</f>
        <v>0</v>
      </c>
      <c r="O25" s="21">
        <f>SUMIFS(Income[Amount],Income[Client],$B25,Income[Year],$O$2)</f>
        <v>0</v>
      </c>
      <c r="P25" s="22">
        <f t="shared" si="4"/>
        <v>0</v>
      </c>
    </row>
    <row r="26" spans="2:46" x14ac:dyDescent="0.3">
      <c r="B26" s="10" t="s">
        <v>20</v>
      </c>
      <c r="C26" s="17">
        <f>IFERROR(SUMIFS(Income[Amount],Income[Year],$O$2,Income[Month],"1"),"0")</f>
        <v>6482</v>
      </c>
      <c r="D26" s="17">
        <f>SUMIFS(Income[Amount],Income[Year],$O$2,Income[Month],"2")</f>
        <v>5911</v>
      </c>
      <c r="E26" s="17">
        <f>SUMIFS(Income[Amount],Income[Year],$O$2,Income[Month],"3")</f>
        <v>0</v>
      </c>
      <c r="F26" s="17">
        <f>SUMIFS(Income[Amount],Income[Year],$O$2,Income[Month],"4")</f>
        <v>0</v>
      </c>
      <c r="G26" s="17">
        <f>SUMIFS(Income[Amount],Income[Year],$O$2,Income[Month],"5")</f>
        <v>0</v>
      </c>
      <c r="H26" s="17">
        <f>SUMIFS(Income[Amount],Income[Year],$O$2,Income[Month],"6")</f>
        <v>0</v>
      </c>
      <c r="I26" s="17">
        <f>SUMIFS(Income[Amount],Income[Year],$O$2,Income[Month],"7")</f>
        <v>0</v>
      </c>
      <c r="J26" s="17">
        <f>SUMIFS(Income[Amount],Income[Year],$O$2,Income[Month],"8")</f>
        <v>0</v>
      </c>
      <c r="K26" s="17">
        <f>SUMIFS(Income[Amount],Income[Year],$O$2,Income[Month],"9")</f>
        <v>0</v>
      </c>
      <c r="L26" s="17">
        <f>SUMIFS(Income[Amount],Income[Year],$O$2,Income[Month],"10")</f>
        <v>0</v>
      </c>
      <c r="M26" s="17">
        <f>SUMIFS(Income[Amount],Income[Year],$O$2,Income[Month],"11")</f>
        <v>0</v>
      </c>
      <c r="N26" s="17">
        <f>SUMIFS(Income[Amount],Income[Year],$O$2,Income[Month],"12")</f>
        <v>0</v>
      </c>
      <c r="O26" s="31">
        <f>SUM(O11:O25)</f>
        <v>12393</v>
      </c>
      <c r="P26" s="32">
        <f t="shared" si="4"/>
        <v>6196.5</v>
      </c>
      <c r="S26" s="16"/>
      <c r="T26" s="16"/>
    </row>
    <row r="27" spans="2:46" x14ac:dyDescent="0.3"/>
    <row r="28" spans="2:46" x14ac:dyDescent="0.3">
      <c r="B28" s="6" t="s">
        <v>26</v>
      </c>
      <c r="C28" s="7" t="s">
        <v>8</v>
      </c>
      <c r="D28" s="7" t="s">
        <v>9</v>
      </c>
      <c r="E28" s="7" t="s">
        <v>10</v>
      </c>
      <c r="F28" s="7" t="s">
        <v>11</v>
      </c>
      <c r="G28" s="7" t="s">
        <v>12</v>
      </c>
      <c r="H28" s="7" t="s">
        <v>13</v>
      </c>
      <c r="I28" s="7" t="s">
        <v>14</v>
      </c>
      <c r="J28" s="7" t="s">
        <v>15</v>
      </c>
      <c r="K28" s="7" t="s">
        <v>16</v>
      </c>
      <c r="L28" s="7" t="s">
        <v>17</v>
      </c>
      <c r="M28" s="7" t="s">
        <v>18</v>
      </c>
      <c r="N28" s="14" t="s">
        <v>19</v>
      </c>
      <c r="O28" s="29" t="s">
        <v>20</v>
      </c>
      <c r="P28" s="30" t="s">
        <v>21</v>
      </c>
    </row>
    <row r="29" spans="2:46" x14ac:dyDescent="0.3">
      <c r="B29" s="8" t="s">
        <v>54</v>
      </c>
      <c r="C29" s="33">
        <f>SUMIFS(Expenses[Amount],Expenses[Source],$B29,Expenses[Year],$O$2,Expenses[Month],"1")</f>
        <v>2153</v>
      </c>
      <c r="D29" s="33">
        <f>SUMIFS(Expenses[Amount],Expenses[Source],$B29,Expenses[Year],$O$2,Expenses[Month],"2")</f>
        <v>2153</v>
      </c>
      <c r="E29" s="33">
        <f>SUMIFS(Expenses[Amount],Expenses[Source],$B29,Expenses[Year],$O$2,Expenses[Month],"3")</f>
        <v>0</v>
      </c>
      <c r="F29" s="33">
        <f>SUMIFS(Expenses[Amount],Expenses[Source],$B29,Expenses[Year],$O$2,Expenses[Month],"4")</f>
        <v>0</v>
      </c>
      <c r="G29" s="33">
        <f>SUMIFS(Expenses[Amount],Expenses[Source],$B29,Expenses[Year],$O$2,Expenses[Month],"5")</f>
        <v>0</v>
      </c>
      <c r="H29" s="33">
        <f>SUMIFS(Expenses[Amount],Expenses[Source],$B29,Expenses[Year],$O$2,Expenses[Month],"6")</f>
        <v>0</v>
      </c>
      <c r="I29" s="33">
        <f>SUMIFS(Expenses[Amount],Expenses[Source],$B29,Expenses[Year],$O$2,Expenses[Month],"7")</f>
        <v>0</v>
      </c>
      <c r="J29" s="33">
        <f>SUMIFS(Expenses[Amount],Expenses[Source],$B29,Expenses[Year],$O$2,Expenses[Month],"8")</f>
        <v>0</v>
      </c>
      <c r="K29" s="33">
        <f>SUMIFS(Expenses[Amount],Expenses[Source],$B29,Expenses[Year],$O$2,Expenses[Month],"9")</f>
        <v>0</v>
      </c>
      <c r="L29" s="33">
        <f>SUMIFS(Expenses[Amount],Expenses[Source],$B29,Expenses[Year],$O$2,Expenses[Month],"10")</f>
        <v>0</v>
      </c>
      <c r="M29" s="33">
        <f>SUMIFS(Expenses[Amount],Expenses[Source],$B29,Expenses[Year],$O$2,Expenses[Month],"11")</f>
        <v>0</v>
      </c>
      <c r="N29" s="34">
        <f>SUMIFS(Expenses[Amount],Expenses[Source],$B29,Expenses[Year],$O$2,Expenses[Month],"12")</f>
        <v>0</v>
      </c>
      <c r="O29" s="35">
        <f>SUMIFS(Expenses[Amount],Expenses[Source],$B29,Expenses[Year],$O$2)</f>
        <v>4306</v>
      </c>
      <c r="P29" s="36">
        <f>IFERROR(SUM(C29:N29)/COUNTIF(C29:N29,"&lt;&gt;0"),0)</f>
        <v>2153</v>
      </c>
    </row>
    <row r="30" spans="2:46" x14ac:dyDescent="0.3">
      <c r="B30" s="9" t="s">
        <v>103</v>
      </c>
      <c r="C30" s="33">
        <f>SUMIFS(Expenses[Amount],Expenses[Source],$B30,Expenses[Year],$O$2,Expenses[Month],"1")</f>
        <v>1419.15</v>
      </c>
      <c r="D30" s="33">
        <f>SUMIFS(Expenses[Amount],Expenses[Source],$B30,Expenses[Year],$O$2,Expenses[Month],"2")</f>
        <v>1426.85</v>
      </c>
      <c r="E30" s="33">
        <f>SUMIFS(Expenses[Amount],Expenses[Source],$B30,Expenses[Year],$O$2,Expenses[Month],"3")</f>
        <v>0</v>
      </c>
      <c r="F30" s="33">
        <f>SUMIFS(Expenses[Amount],Expenses[Source],$B30,Expenses[Year],$O$2,Expenses[Month],"4")</f>
        <v>0</v>
      </c>
      <c r="G30" s="33">
        <f>SUMIFS(Expenses[Amount],Expenses[Source],$B30,Expenses[Year],$O$2,Expenses[Month],"5")</f>
        <v>0</v>
      </c>
      <c r="H30" s="33">
        <f>SUMIFS(Expenses[Amount],Expenses[Source],$B30,Expenses[Year],$O$2,Expenses[Month],"6")</f>
        <v>0</v>
      </c>
      <c r="I30" s="33">
        <f>SUMIFS(Expenses[Amount],Expenses[Source],$B30,Expenses[Year],$O$2,Expenses[Month],"7")</f>
        <v>0</v>
      </c>
      <c r="J30" s="33">
        <f>SUMIFS(Expenses[Amount],Expenses[Source],$B30,Expenses[Year],$O$2,Expenses[Month],"8")</f>
        <v>0</v>
      </c>
      <c r="K30" s="33">
        <f>SUMIFS(Expenses[Amount],Expenses[Source],$B30,Expenses[Year],$O$2,Expenses[Month],"9")</f>
        <v>0</v>
      </c>
      <c r="L30" s="33">
        <f>SUMIFS(Expenses[Amount],Expenses[Source],$B30,Expenses[Year],$O$2,Expenses[Month],"10")</f>
        <v>0</v>
      </c>
      <c r="M30" s="33">
        <f>SUMIFS(Expenses[Amount],Expenses[Source],$B30,Expenses[Year],$O$2,Expenses[Month],"11")</f>
        <v>0</v>
      </c>
      <c r="N30" s="34">
        <f>SUMIFS(Expenses[Amount],Expenses[Source],$B30,Expenses[Year],$O$2,Expenses[Month],"12")</f>
        <v>0</v>
      </c>
      <c r="O30" s="35">
        <f>SUMIFS(Expenses[Amount],Expenses[Source],$B30,Expenses[Year],$O$2)</f>
        <v>2846</v>
      </c>
      <c r="P30" s="36">
        <f t="shared" ref="P30:P43" si="5">IFERROR(SUM(C30:N30)/COUNTIF(C30:N30,"&lt;&gt;0"),0)</f>
        <v>1423</v>
      </c>
    </row>
    <row r="31" spans="2:46" x14ac:dyDescent="0.3">
      <c r="B31" s="9" t="s">
        <v>104</v>
      </c>
      <c r="C31" s="33">
        <f>SUMIFS(Expenses[Amount],Expenses[Source],$B31,Expenses[Year],$O$2,Expenses[Month],"1")</f>
        <v>43.5</v>
      </c>
      <c r="D31" s="33">
        <f>SUMIFS(Expenses[Amount],Expenses[Source],$B31,Expenses[Year],$O$2,Expenses[Month],"2")</f>
        <v>72.099999999999994</v>
      </c>
      <c r="E31" s="33">
        <f>SUMIFS(Expenses[Amount],Expenses[Source],$B31,Expenses[Year],$O$2,Expenses[Month],"3")</f>
        <v>0</v>
      </c>
      <c r="F31" s="33">
        <f>SUMIFS(Expenses[Amount],Expenses[Source],$B31,Expenses[Year],$O$2,Expenses[Month],"4")</f>
        <v>0</v>
      </c>
      <c r="G31" s="33">
        <f>SUMIFS(Expenses[Amount],Expenses[Source],$B31,Expenses[Year],$O$2,Expenses[Month],"5")</f>
        <v>0</v>
      </c>
      <c r="H31" s="33">
        <f>SUMIFS(Expenses[Amount],Expenses[Source],$B31,Expenses[Year],$O$2,Expenses[Month],"6")</f>
        <v>0</v>
      </c>
      <c r="I31" s="33">
        <f>SUMIFS(Expenses[Amount],Expenses[Source],$B31,Expenses[Year],$O$2,Expenses[Month],"7")</f>
        <v>0</v>
      </c>
      <c r="J31" s="33">
        <f>SUMIFS(Expenses[Amount],Expenses[Source],$B31,Expenses[Year],$O$2,Expenses[Month],"8")</f>
        <v>0</v>
      </c>
      <c r="K31" s="33">
        <f>SUMIFS(Expenses[Amount],Expenses[Source],$B31,Expenses[Year],$O$2,Expenses[Month],"9")</f>
        <v>0</v>
      </c>
      <c r="L31" s="33">
        <f>SUMIFS(Expenses[Amount],Expenses[Source],$B31,Expenses[Year],$O$2,Expenses[Month],"10")</f>
        <v>0</v>
      </c>
      <c r="M31" s="33">
        <f>SUMIFS(Expenses[Amount],Expenses[Source],$B31,Expenses[Year],$O$2,Expenses[Month],"11")</f>
        <v>0</v>
      </c>
      <c r="N31" s="34">
        <f>SUMIFS(Expenses[Amount],Expenses[Source],$B31,Expenses[Year],$O$2,Expenses[Month],"12")</f>
        <v>0</v>
      </c>
      <c r="O31" s="35">
        <f>SUMIFS(Expenses[Amount],Expenses[Source],$B31,Expenses[Year],$O$2)</f>
        <v>115.6</v>
      </c>
      <c r="P31" s="36">
        <f t="shared" si="5"/>
        <v>57.8</v>
      </c>
    </row>
    <row r="32" spans="2:46" x14ac:dyDescent="0.3">
      <c r="B32" s="9" t="s">
        <v>52</v>
      </c>
      <c r="C32" s="33">
        <f>SUMIFS(Expenses[Amount],Expenses[Source],$B32,Expenses[Year],$O$2,Expenses[Month],"1")</f>
        <v>660.4</v>
      </c>
      <c r="D32" s="33">
        <f>SUMIFS(Expenses[Amount],Expenses[Source],$B32,Expenses[Year],$O$2,Expenses[Month],"2")</f>
        <v>660.4</v>
      </c>
      <c r="E32" s="33">
        <f>SUMIFS(Expenses[Amount],Expenses[Source],$B32,Expenses[Year],$O$2,Expenses[Month],"3")</f>
        <v>0</v>
      </c>
      <c r="F32" s="33">
        <f>SUMIFS(Expenses[Amount],Expenses[Source],$B32,Expenses[Year],$O$2,Expenses[Month],"4")</f>
        <v>0</v>
      </c>
      <c r="G32" s="33">
        <f>SUMIFS(Expenses[Amount],Expenses[Source],$B32,Expenses[Year],$O$2,Expenses[Month],"5")</f>
        <v>0</v>
      </c>
      <c r="H32" s="33">
        <f>SUMIFS(Expenses[Amount],Expenses[Source],$B32,Expenses[Year],$O$2,Expenses[Month],"6")</f>
        <v>0</v>
      </c>
      <c r="I32" s="33">
        <f>SUMIFS(Expenses[Amount],Expenses[Source],$B32,Expenses[Year],$O$2,Expenses[Month],"7")</f>
        <v>0</v>
      </c>
      <c r="J32" s="33">
        <f>SUMIFS(Expenses[Amount],Expenses[Source],$B32,Expenses[Year],$O$2,Expenses[Month],"8")</f>
        <v>0</v>
      </c>
      <c r="K32" s="33">
        <f>SUMIFS(Expenses[Amount],Expenses[Source],$B32,Expenses[Year],$O$2,Expenses[Month],"9")</f>
        <v>0</v>
      </c>
      <c r="L32" s="33">
        <f>SUMIFS(Expenses[Amount],Expenses[Source],$B32,Expenses[Year],$O$2,Expenses[Month],"10")</f>
        <v>0</v>
      </c>
      <c r="M32" s="33">
        <f>SUMIFS(Expenses[Amount],Expenses[Source],$B32,Expenses[Year],$O$2,Expenses[Month],"11")</f>
        <v>0</v>
      </c>
      <c r="N32" s="34">
        <f>SUMIFS(Expenses[Amount],Expenses[Source],$B32,Expenses[Year],$O$2,Expenses[Month],"12")</f>
        <v>0</v>
      </c>
      <c r="O32" s="35">
        <f>SUMIFS(Expenses[Amount],Expenses[Source],$B32,Expenses[Year],$O$2)</f>
        <v>1320.8</v>
      </c>
      <c r="P32" s="36">
        <f t="shared" si="5"/>
        <v>660.4</v>
      </c>
    </row>
    <row r="33" spans="2:16" x14ac:dyDescent="0.3">
      <c r="B33" s="9" t="s">
        <v>47</v>
      </c>
      <c r="C33" s="33">
        <f>SUMIFS(Expenses[Amount],Expenses[Source],$B33,Expenses[Year],$O$2,Expenses[Month],"1")</f>
        <v>0</v>
      </c>
      <c r="D33" s="33">
        <f>SUMIFS(Expenses[Amount],Expenses[Source],$B33,Expenses[Year],$O$2,Expenses[Month],"2")</f>
        <v>0</v>
      </c>
      <c r="E33" s="33">
        <f>SUMIFS(Expenses[Amount],Expenses[Source],$B33,Expenses[Year],$O$2,Expenses[Month],"3")</f>
        <v>0</v>
      </c>
      <c r="F33" s="33">
        <f>SUMIFS(Expenses[Amount],Expenses[Source],$B33,Expenses[Year],$O$2,Expenses[Month],"4")</f>
        <v>0</v>
      </c>
      <c r="G33" s="33">
        <f>SUMIFS(Expenses[Amount],Expenses[Source],$B33,Expenses[Year],$O$2,Expenses[Month],"5")</f>
        <v>0</v>
      </c>
      <c r="H33" s="33">
        <f>SUMIFS(Expenses[Amount],Expenses[Source],$B33,Expenses[Year],$O$2,Expenses[Month],"6")</f>
        <v>0</v>
      </c>
      <c r="I33" s="33">
        <f>SUMIFS(Expenses[Amount],Expenses[Source],$B33,Expenses[Year],$O$2,Expenses[Month],"7")</f>
        <v>0</v>
      </c>
      <c r="J33" s="33">
        <f>SUMIFS(Expenses[Amount],Expenses[Source],$B33,Expenses[Year],$O$2,Expenses[Month],"8")</f>
        <v>0</v>
      </c>
      <c r="K33" s="33">
        <f>SUMIFS(Expenses[Amount],Expenses[Source],$B33,Expenses[Year],$O$2,Expenses[Month],"9")</f>
        <v>0</v>
      </c>
      <c r="L33" s="33">
        <f>SUMIFS(Expenses[Amount],Expenses[Source],$B33,Expenses[Year],$O$2,Expenses[Month],"10")</f>
        <v>0</v>
      </c>
      <c r="M33" s="33">
        <f>SUMIFS(Expenses[Amount],Expenses[Source],$B33,Expenses[Year],$O$2,Expenses[Month],"11")</f>
        <v>0</v>
      </c>
      <c r="N33" s="34">
        <f>SUMIFS(Expenses[Amount],Expenses[Source],$B33,Expenses[Year],$O$2,Expenses[Month],"12")</f>
        <v>0</v>
      </c>
      <c r="O33" s="35">
        <f>SUMIFS(Expenses[Amount],Expenses[Source],$B33,Expenses[Year],$O$2)</f>
        <v>0</v>
      </c>
      <c r="P33" s="36">
        <f t="shared" si="5"/>
        <v>0</v>
      </c>
    </row>
    <row r="34" spans="2:16" x14ac:dyDescent="0.3">
      <c r="B34" s="9" t="s">
        <v>43</v>
      </c>
      <c r="C34" s="33">
        <f>SUMIFS(Expenses[Amount],Expenses[Source],$B34,Expenses[Year],$O$2,Expenses[Month],"1")</f>
        <v>0</v>
      </c>
      <c r="D34" s="33">
        <f>SUMIFS(Expenses[Amount],Expenses[Source],$B34,Expenses[Year],$O$2,Expenses[Month],"2")</f>
        <v>197.7</v>
      </c>
      <c r="E34" s="33">
        <f>SUMIFS(Expenses[Amount],Expenses[Source],$B34,Expenses[Year],$O$2,Expenses[Month],"3")</f>
        <v>0</v>
      </c>
      <c r="F34" s="33">
        <f>SUMIFS(Expenses[Amount],Expenses[Source],$B34,Expenses[Year],$O$2,Expenses[Month],"4")</f>
        <v>0</v>
      </c>
      <c r="G34" s="33">
        <f>SUMIFS(Expenses[Amount],Expenses[Source],$B34,Expenses[Year],$O$2,Expenses[Month],"5")</f>
        <v>0</v>
      </c>
      <c r="H34" s="33">
        <f>SUMIFS(Expenses[Amount],Expenses[Source],$B34,Expenses[Year],$O$2,Expenses[Month],"6")</f>
        <v>0</v>
      </c>
      <c r="I34" s="33">
        <f>SUMIFS(Expenses[Amount],Expenses[Source],$B34,Expenses[Year],$O$2,Expenses[Month],"7")</f>
        <v>0</v>
      </c>
      <c r="J34" s="33">
        <f>SUMIFS(Expenses[Amount],Expenses[Source],$B34,Expenses[Year],$O$2,Expenses[Month],"8")</f>
        <v>0</v>
      </c>
      <c r="K34" s="33">
        <f>SUMIFS(Expenses[Amount],Expenses[Source],$B34,Expenses[Year],$O$2,Expenses[Month],"9")</f>
        <v>0</v>
      </c>
      <c r="L34" s="33">
        <f>SUMIFS(Expenses[Amount],Expenses[Source],$B34,Expenses[Year],$O$2,Expenses[Month],"10")</f>
        <v>0</v>
      </c>
      <c r="M34" s="33">
        <f>SUMIFS(Expenses[Amount],Expenses[Source],$B34,Expenses[Year],$O$2,Expenses[Month],"11")</f>
        <v>0</v>
      </c>
      <c r="N34" s="34">
        <f>SUMIFS(Expenses[Amount],Expenses[Source],$B34,Expenses[Year],$O$2,Expenses[Month],"12")</f>
        <v>0</v>
      </c>
      <c r="O34" s="35">
        <f>SUMIFS(Expenses[Amount],Expenses[Source],$B34,Expenses[Year],$O$2)</f>
        <v>197.7</v>
      </c>
      <c r="P34" s="36">
        <f t="shared" si="5"/>
        <v>197.7</v>
      </c>
    </row>
    <row r="35" spans="2:16" x14ac:dyDescent="0.3">
      <c r="B35" s="9" t="s">
        <v>45</v>
      </c>
      <c r="C35" s="33">
        <f>SUMIFS(Expenses[Amount],Expenses[Source],$B35,Expenses[Year],$O$2,Expenses[Month],"1")</f>
        <v>0</v>
      </c>
      <c r="D35" s="33">
        <f>SUMIFS(Expenses[Amount],Expenses[Source],$B35,Expenses[Year],$O$2,Expenses[Month],"2")</f>
        <v>88</v>
      </c>
      <c r="E35" s="33">
        <f>SUMIFS(Expenses[Amount],Expenses[Source],$B35,Expenses[Year],$O$2,Expenses[Month],"3")</f>
        <v>0</v>
      </c>
      <c r="F35" s="33">
        <f>SUMIFS(Expenses[Amount],Expenses[Source],$B35,Expenses[Year],$O$2,Expenses[Month],"4")</f>
        <v>0</v>
      </c>
      <c r="G35" s="33">
        <f>SUMIFS(Expenses[Amount],Expenses[Source],$B35,Expenses[Year],$O$2,Expenses[Month],"5")</f>
        <v>0</v>
      </c>
      <c r="H35" s="33">
        <f>SUMIFS(Expenses[Amount],Expenses[Source],$B35,Expenses[Year],$O$2,Expenses[Month],"6")</f>
        <v>0</v>
      </c>
      <c r="I35" s="33">
        <f>SUMIFS(Expenses[Amount],Expenses[Source],$B35,Expenses[Year],$O$2,Expenses[Month],"7")</f>
        <v>0</v>
      </c>
      <c r="J35" s="33">
        <f>SUMIFS(Expenses[Amount],Expenses[Source],$B35,Expenses[Year],$O$2,Expenses[Month],"8")</f>
        <v>0</v>
      </c>
      <c r="K35" s="33">
        <f>SUMIFS(Expenses[Amount],Expenses[Source],$B35,Expenses[Year],$O$2,Expenses[Month],"9")</f>
        <v>0</v>
      </c>
      <c r="L35" s="33">
        <f>SUMIFS(Expenses[Amount],Expenses[Source],$B35,Expenses[Year],$O$2,Expenses[Month],"10")</f>
        <v>0</v>
      </c>
      <c r="M35" s="33">
        <f>SUMIFS(Expenses[Amount],Expenses[Source],$B35,Expenses[Year],$O$2,Expenses[Month],"11")</f>
        <v>0</v>
      </c>
      <c r="N35" s="34">
        <f>SUMIFS(Expenses[Amount],Expenses[Source],$B35,Expenses[Year],$O$2,Expenses[Month],"12")</f>
        <v>0</v>
      </c>
      <c r="O35" s="35">
        <f>SUMIFS(Expenses[Amount],Expenses[Source],$B35,Expenses[Year],$O$2)</f>
        <v>88</v>
      </c>
      <c r="P35" s="36">
        <f t="shared" si="5"/>
        <v>88</v>
      </c>
    </row>
    <row r="36" spans="2:16" x14ac:dyDescent="0.3">
      <c r="B36" s="9" t="s">
        <v>72</v>
      </c>
      <c r="C36" s="33">
        <f>SUMIFS(Expenses[Amount],Expenses[Source],$B36,Expenses[Year],$O$2,Expenses[Month],"1")</f>
        <v>142.5</v>
      </c>
      <c r="D36" s="33">
        <f>SUMIFS(Expenses[Amount],Expenses[Source],$B36,Expenses[Year],$O$2,Expenses[Month],"2")</f>
        <v>0</v>
      </c>
      <c r="E36" s="33">
        <f>SUMIFS(Expenses[Amount],Expenses[Source],$B36,Expenses[Year],$O$2,Expenses[Month],"3")</f>
        <v>0</v>
      </c>
      <c r="F36" s="33">
        <f>SUMIFS(Expenses[Amount],Expenses[Source],$B36,Expenses[Year],$O$2,Expenses[Month],"4")</f>
        <v>0</v>
      </c>
      <c r="G36" s="33">
        <f>SUMIFS(Expenses[Amount],Expenses[Source],$B36,Expenses[Year],$O$2,Expenses[Month],"5")</f>
        <v>0</v>
      </c>
      <c r="H36" s="33">
        <f>SUMIFS(Expenses[Amount],Expenses[Source],$B36,Expenses[Year],$O$2,Expenses[Month],"6")</f>
        <v>0</v>
      </c>
      <c r="I36" s="33">
        <f>SUMIFS(Expenses[Amount],Expenses[Source],$B36,Expenses[Year],$O$2,Expenses[Month],"7")</f>
        <v>0</v>
      </c>
      <c r="J36" s="33">
        <f>SUMIFS(Expenses[Amount],Expenses[Source],$B36,Expenses[Year],$O$2,Expenses[Month],"8")</f>
        <v>0</v>
      </c>
      <c r="K36" s="33">
        <f>SUMIFS(Expenses[Amount],Expenses[Source],$B36,Expenses[Year],$O$2,Expenses[Month],"9")</f>
        <v>0</v>
      </c>
      <c r="L36" s="33">
        <f>SUMIFS(Expenses[Amount],Expenses[Source],$B36,Expenses[Year],$O$2,Expenses[Month],"10")</f>
        <v>0</v>
      </c>
      <c r="M36" s="33">
        <f>SUMIFS(Expenses[Amount],Expenses[Source],$B36,Expenses[Year],$O$2,Expenses[Month],"11")</f>
        <v>0</v>
      </c>
      <c r="N36" s="34">
        <f>SUMIFS(Expenses[Amount],Expenses[Source],$B36,Expenses[Year],$O$2,Expenses[Month],"12")</f>
        <v>0</v>
      </c>
      <c r="O36" s="35">
        <f>SUMIFS(Expenses[Amount],Expenses[Source],$B36,Expenses[Year],$O$2)</f>
        <v>142.5</v>
      </c>
      <c r="P36" s="36">
        <f t="shared" si="5"/>
        <v>142.5</v>
      </c>
    </row>
    <row r="37" spans="2:16" x14ac:dyDescent="0.3">
      <c r="B37" s="9"/>
      <c r="C37" s="33">
        <f>SUMIFS(Expenses[Amount],Expenses[Source],$B37,Expenses[Year],$O$2,Expenses[Month],"1")</f>
        <v>0</v>
      </c>
      <c r="D37" s="33">
        <f>SUMIFS(Expenses[Amount],Expenses[Source],$B37,Expenses[Year],$O$2,Expenses[Month],"2")</f>
        <v>0</v>
      </c>
      <c r="E37" s="33">
        <f>SUMIFS(Expenses[Amount],Expenses[Source],$B37,Expenses[Year],$O$2,Expenses[Month],"3")</f>
        <v>0</v>
      </c>
      <c r="F37" s="33">
        <f>SUMIFS(Expenses[Amount],Expenses[Source],$B37,Expenses[Year],$O$2,Expenses[Month],"4")</f>
        <v>0</v>
      </c>
      <c r="G37" s="33">
        <f>SUMIFS(Expenses[Amount],Expenses[Source],$B37,Expenses[Year],$O$2,Expenses[Month],"5")</f>
        <v>0</v>
      </c>
      <c r="H37" s="33">
        <f>SUMIFS(Expenses[Amount],Expenses[Source],$B37,Expenses[Year],$O$2,Expenses[Month],"6")</f>
        <v>0</v>
      </c>
      <c r="I37" s="33">
        <f>SUMIFS(Expenses[Amount],Expenses[Source],$B37,Expenses[Year],$O$2,Expenses[Month],"7")</f>
        <v>0</v>
      </c>
      <c r="J37" s="33">
        <f>SUMIFS(Expenses[Amount],Expenses[Source],$B37,Expenses[Year],$O$2,Expenses[Month],"8")</f>
        <v>0</v>
      </c>
      <c r="K37" s="33">
        <f>SUMIFS(Expenses[Amount],Expenses[Source],$B37,Expenses[Year],$O$2,Expenses[Month],"9")</f>
        <v>0</v>
      </c>
      <c r="L37" s="33">
        <f>SUMIFS(Expenses[Amount],Expenses[Source],$B37,Expenses[Year],$O$2,Expenses[Month],"10")</f>
        <v>0</v>
      </c>
      <c r="M37" s="33">
        <f>SUMIFS(Expenses[Amount],Expenses[Source],$B37,Expenses[Year],$O$2,Expenses[Month],"11")</f>
        <v>0</v>
      </c>
      <c r="N37" s="34">
        <f>SUMIFS(Expenses[Amount],Expenses[Source],$B37,Expenses[Year],$O$2,Expenses[Month],"12")</f>
        <v>0</v>
      </c>
      <c r="O37" s="35">
        <f>SUMIFS(Expenses[Amount],Expenses[Source],$B37,Expenses[Year],$O$2)</f>
        <v>0</v>
      </c>
      <c r="P37" s="36">
        <f t="shared" si="5"/>
        <v>0</v>
      </c>
    </row>
    <row r="38" spans="2:16" x14ac:dyDescent="0.3">
      <c r="B38" s="9"/>
      <c r="C38" s="33">
        <f>SUMIFS(Expenses[Amount],Expenses[Source],$B38,Expenses[Year],$O$2,Expenses[Month],"1")</f>
        <v>0</v>
      </c>
      <c r="D38" s="33">
        <f>SUMIFS(Expenses[Amount],Expenses[Source],$B38,Expenses[Year],$O$2,Expenses[Month],"2")</f>
        <v>0</v>
      </c>
      <c r="E38" s="33">
        <f>SUMIFS(Expenses[Amount],Expenses[Source],$B38,Expenses[Year],$O$2,Expenses[Month],"3")</f>
        <v>0</v>
      </c>
      <c r="F38" s="33">
        <f>SUMIFS(Expenses[Amount],Expenses[Source],$B38,Expenses[Year],$O$2,Expenses[Month],"4")</f>
        <v>0</v>
      </c>
      <c r="G38" s="33">
        <f>SUMIFS(Expenses[Amount],Expenses[Source],$B38,Expenses[Year],$O$2,Expenses[Month],"5")</f>
        <v>0</v>
      </c>
      <c r="H38" s="33">
        <f>SUMIFS(Expenses[Amount],Expenses[Source],$B38,Expenses[Year],$O$2,Expenses[Month],"6")</f>
        <v>0</v>
      </c>
      <c r="I38" s="33">
        <f>SUMIFS(Expenses[Amount],Expenses[Source],$B38,Expenses[Year],$O$2,Expenses[Month],"7")</f>
        <v>0</v>
      </c>
      <c r="J38" s="33">
        <f>SUMIFS(Expenses[Amount],Expenses[Source],$B38,Expenses[Year],$O$2,Expenses[Month],"8")</f>
        <v>0</v>
      </c>
      <c r="K38" s="33">
        <f>SUMIFS(Expenses[Amount],Expenses[Source],$B38,Expenses[Year],$O$2,Expenses[Month],"9")</f>
        <v>0</v>
      </c>
      <c r="L38" s="33">
        <f>SUMIFS(Expenses[Amount],Expenses[Source],$B38,Expenses[Year],$O$2,Expenses[Month],"10")</f>
        <v>0</v>
      </c>
      <c r="M38" s="33">
        <f>SUMIFS(Expenses[Amount],Expenses[Source],$B38,Expenses[Year],$O$2,Expenses[Month],"11")</f>
        <v>0</v>
      </c>
      <c r="N38" s="34">
        <f>SUMIFS(Expenses[Amount],Expenses[Source],$B38,Expenses[Year],$O$2,Expenses[Month],"12")</f>
        <v>0</v>
      </c>
      <c r="O38" s="35">
        <f>SUMIFS(Expenses[Amount],Expenses[Source],$B38,Expenses[Year],$O$2)</f>
        <v>0</v>
      </c>
      <c r="P38" s="36">
        <f t="shared" si="5"/>
        <v>0</v>
      </c>
    </row>
    <row r="39" spans="2:16" x14ac:dyDescent="0.3">
      <c r="B39" s="9"/>
      <c r="C39" s="33">
        <f>SUMIFS(Expenses[Amount],Expenses[Source],$B39,Expenses[Year],$O$2,Expenses[Month],"1")</f>
        <v>0</v>
      </c>
      <c r="D39" s="33">
        <f>SUMIFS(Expenses[Amount],Expenses[Source],$B39,Expenses[Year],$O$2,Expenses[Month],"2")</f>
        <v>0</v>
      </c>
      <c r="E39" s="33">
        <f>SUMIFS(Expenses[Amount],Expenses[Source],$B39,Expenses[Year],$O$2,Expenses[Month],"3")</f>
        <v>0</v>
      </c>
      <c r="F39" s="33">
        <f>SUMIFS(Expenses[Amount],Expenses[Source],$B39,Expenses[Year],$O$2,Expenses[Month],"4")</f>
        <v>0</v>
      </c>
      <c r="G39" s="33">
        <f>SUMIFS(Expenses[Amount],Expenses[Source],$B39,Expenses[Year],$O$2,Expenses[Month],"5")</f>
        <v>0</v>
      </c>
      <c r="H39" s="33">
        <f>SUMIFS(Expenses[Amount],Expenses[Source],$B39,Expenses[Year],$O$2,Expenses[Month],"6")</f>
        <v>0</v>
      </c>
      <c r="I39" s="33">
        <f>SUMIFS(Expenses[Amount],Expenses[Source],$B39,Expenses[Year],$O$2,Expenses[Month],"7")</f>
        <v>0</v>
      </c>
      <c r="J39" s="33">
        <f>SUMIFS(Expenses[Amount],Expenses[Source],$B39,Expenses[Year],$O$2,Expenses[Month],"8")</f>
        <v>0</v>
      </c>
      <c r="K39" s="33">
        <f>SUMIFS(Expenses[Amount],Expenses[Source],$B39,Expenses[Year],$O$2,Expenses[Month],"9")</f>
        <v>0</v>
      </c>
      <c r="L39" s="33">
        <f>SUMIFS(Expenses[Amount],Expenses[Source],$B39,Expenses[Year],$O$2,Expenses[Month],"10")</f>
        <v>0</v>
      </c>
      <c r="M39" s="33">
        <f>SUMIFS(Expenses[Amount],Expenses[Source],$B39,Expenses[Year],$O$2,Expenses[Month],"11")</f>
        <v>0</v>
      </c>
      <c r="N39" s="34">
        <f>SUMIFS(Expenses[Amount],Expenses[Source],$B39,Expenses[Year],$O$2,Expenses[Month],"12")</f>
        <v>0</v>
      </c>
      <c r="O39" s="35">
        <f>SUMIFS(Expenses[Amount],Expenses[Source],$B39,Expenses[Year],$O$2)</f>
        <v>0</v>
      </c>
      <c r="P39" s="36">
        <f t="shared" si="5"/>
        <v>0</v>
      </c>
    </row>
    <row r="40" spans="2:16" x14ac:dyDescent="0.3">
      <c r="B40" s="9"/>
      <c r="C40" s="33">
        <f>SUMIFS(Expenses[Amount],Expenses[Source],$B40,Expenses[Year],$O$2,Expenses[Month],"1")</f>
        <v>0</v>
      </c>
      <c r="D40" s="33">
        <f>SUMIFS(Expenses[Amount],Expenses[Source],$B40,Expenses[Year],$O$2,Expenses[Month],"2")</f>
        <v>0</v>
      </c>
      <c r="E40" s="33">
        <f>SUMIFS(Expenses[Amount],Expenses[Source],$B40,Expenses[Year],$O$2,Expenses[Month],"3")</f>
        <v>0</v>
      </c>
      <c r="F40" s="33">
        <f>SUMIFS(Expenses[Amount],Expenses[Source],$B40,Expenses[Year],$O$2,Expenses[Month],"4")</f>
        <v>0</v>
      </c>
      <c r="G40" s="33">
        <f>SUMIFS(Expenses[Amount],Expenses[Source],$B40,Expenses[Year],$O$2,Expenses[Month],"5")</f>
        <v>0</v>
      </c>
      <c r="H40" s="33">
        <f>SUMIFS(Expenses[Amount],Expenses[Source],$B40,Expenses[Year],$O$2,Expenses[Month],"6")</f>
        <v>0</v>
      </c>
      <c r="I40" s="33">
        <f>SUMIFS(Expenses[Amount],Expenses[Source],$B40,Expenses[Year],$O$2,Expenses[Month],"7")</f>
        <v>0</v>
      </c>
      <c r="J40" s="33">
        <f>SUMIFS(Expenses[Amount],Expenses[Source],$B40,Expenses[Year],$O$2,Expenses[Month],"8")</f>
        <v>0</v>
      </c>
      <c r="K40" s="33">
        <f>SUMIFS(Expenses[Amount],Expenses[Source],$B40,Expenses[Year],$O$2,Expenses[Month],"9")</f>
        <v>0</v>
      </c>
      <c r="L40" s="33">
        <f>SUMIFS(Expenses[Amount],Expenses[Source],$B40,Expenses[Year],$O$2,Expenses[Month],"10")</f>
        <v>0</v>
      </c>
      <c r="M40" s="33">
        <f>SUMIFS(Expenses[Amount],Expenses[Source],$B40,Expenses[Year],$O$2,Expenses[Month],"11")</f>
        <v>0</v>
      </c>
      <c r="N40" s="34">
        <f>SUMIFS(Expenses[Amount],Expenses[Source],$B40,Expenses[Year],$O$2,Expenses[Month],"12")</f>
        <v>0</v>
      </c>
      <c r="O40" s="35">
        <f>SUMIFS(Expenses[Amount],Expenses[Source],$B40,Expenses[Year],$O$2)</f>
        <v>0</v>
      </c>
      <c r="P40" s="36">
        <f t="shared" si="5"/>
        <v>0</v>
      </c>
    </row>
    <row r="41" spans="2:16" x14ac:dyDescent="0.3">
      <c r="B41" s="9"/>
      <c r="C41" s="33">
        <f>SUMIFS(Expenses[Amount],Expenses[Source],$B41,Expenses[Year],$O$2,Expenses[Month],"1")</f>
        <v>0</v>
      </c>
      <c r="D41" s="33">
        <f>SUMIFS(Expenses[Amount],Expenses[Source],$B41,Expenses[Year],$O$2,Expenses[Month],"2")</f>
        <v>0</v>
      </c>
      <c r="E41" s="33">
        <f>SUMIFS(Expenses[Amount],Expenses[Source],$B41,Expenses[Year],$O$2,Expenses[Month],"3")</f>
        <v>0</v>
      </c>
      <c r="F41" s="33">
        <f>SUMIFS(Expenses[Amount],Expenses[Source],$B41,Expenses[Year],$O$2,Expenses[Month],"4")</f>
        <v>0</v>
      </c>
      <c r="G41" s="33">
        <f>SUMIFS(Expenses[Amount],Expenses[Source],$B41,Expenses[Year],$O$2,Expenses[Month],"5")</f>
        <v>0</v>
      </c>
      <c r="H41" s="33">
        <f>SUMIFS(Expenses[Amount],Expenses[Source],$B41,Expenses[Year],$O$2,Expenses[Month],"6")</f>
        <v>0</v>
      </c>
      <c r="I41" s="33">
        <f>SUMIFS(Expenses[Amount],Expenses[Source],$B41,Expenses[Year],$O$2,Expenses[Month],"7")</f>
        <v>0</v>
      </c>
      <c r="J41" s="33">
        <f>SUMIFS(Expenses[Amount],Expenses[Source],$B41,Expenses[Year],$O$2,Expenses[Month],"8")</f>
        <v>0</v>
      </c>
      <c r="K41" s="33">
        <f>SUMIFS(Expenses[Amount],Expenses[Source],$B41,Expenses[Year],$O$2,Expenses[Month],"9")</f>
        <v>0</v>
      </c>
      <c r="L41" s="33">
        <f>SUMIFS(Expenses[Amount],Expenses[Source],$B41,Expenses[Year],$O$2,Expenses[Month],"10")</f>
        <v>0</v>
      </c>
      <c r="M41" s="33">
        <f>SUMIFS(Expenses[Amount],Expenses[Source],$B41,Expenses[Year],$O$2,Expenses[Month],"11")</f>
        <v>0</v>
      </c>
      <c r="N41" s="34">
        <f>SUMIFS(Expenses[Amount],Expenses[Source],$B41,Expenses[Year],$O$2,Expenses[Month],"12")</f>
        <v>0</v>
      </c>
      <c r="O41" s="35">
        <f>SUMIFS(Expenses[Amount],Expenses[Source],$B41,Expenses[Year],$O$2)</f>
        <v>0</v>
      </c>
      <c r="P41" s="36">
        <f t="shared" si="5"/>
        <v>0</v>
      </c>
    </row>
    <row r="42" spans="2:16" x14ac:dyDescent="0.3">
      <c r="B42" s="9"/>
      <c r="C42" s="33">
        <f>SUMIFS(Expenses[Amount],Expenses[Source],$B42,Expenses[Year],$O$2,Expenses[Month],"1")</f>
        <v>0</v>
      </c>
      <c r="D42" s="33">
        <f>SUMIFS(Expenses[Amount],Expenses[Source],$B42,Expenses[Year],$O$2,Expenses[Month],"2")</f>
        <v>0</v>
      </c>
      <c r="E42" s="33">
        <f>SUMIFS(Expenses[Amount],Expenses[Source],$B42,Expenses[Year],$O$2,Expenses[Month],"3")</f>
        <v>0</v>
      </c>
      <c r="F42" s="33">
        <f>SUMIFS(Expenses[Amount],Expenses[Source],$B42,Expenses[Year],$O$2,Expenses[Month],"4")</f>
        <v>0</v>
      </c>
      <c r="G42" s="33">
        <f>SUMIFS(Expenses[Amount],Expenses[Source],$B42,Expenses[Year],$O$2,Expenses[Month],"5")</f>
        <v>0</v>
      </c>
      <c r="H42" s="33">
        <f>SUMIFS(Expenses[Amount],Expenses[Source],$B42,Expenses[Year],$O$2,Expenses[Month],"6")</f>
        <v>0</v>
      </c>
      <c r="I42" s="33">
        <f>SUMIFS(Expenses[Amount],Expenses[Source],$B42,Expenses[Year],$O$2,Expenses[Month],"7")</f>
        <v>0</v>
      </c>
      <c r="J42" s="33">
        <f>SUMIFS(Expenses[Amount],Expenses[Source],$B42,Expenses[Year],$O$2,Expenses[Month],"8")</f>
        <v>0</v>
      </c>
      <c r="K42" s="33">
        <f>SUMIFS(Expenses[Amount],Expenses[Source],$B42,Expenses[Year],$O$2,Expenses[Month],"9")</f>
        <v>0</v>
      </c>
      <c r="L42" s="33">
        <f>SUMIFS(Expenses[Amount],Expenses[Source],$B42,Expenses[Year],$O$2,Expenses[Month],"10")</f>
        <v>0</v>
      </c>
      <c r="M42" s="33">
        <f>SUMIFS(Expenses[Amount],Expenses[Source],$B42,Expenses[Year],$O$2,Expenses[Month],"11")</f>
        <v>0</v>
      </c>
      <c r="N42" s="34">
        <f>SUMIFS(Expenses[Amount],Expenses[Source],$B42,Expenses[Year],$O$2,Expenses[Month],"12")</f>
        <v>0</v>
      </c>
      <c r="O42" s="35">
        <f>SUMIFS(Expenses[Amount],Expenses[Source],$B42,Expenses[Year],$O$2)</f>
        <v>0</v>
      </c>
      <c r="P42" s="36">
        <f t="shared" si="5"/>
        <v>0</v>
      </c>
    </row>
    <row r="43" spans="2:16" x14ac:dyDescent="0.3">
      <c r="B43" s="9"/>
      <c r="C43" s="33">
        <f>SUMIFS(Expenses[Amount],Expenses[Source],$B43,Expenses[Year],$O$2,Expenses[Month],"1")</f>
        <v>0</v>
      </c>
      <c r="D43" s="33">
        <f>SUMIFS(Expenses[Amount],Expenses[Source],$B43,Expenses[Year],$O$2,Expenses[Month],"2")</f>
        <v>0</v>
      </c>
      <c r="E43" s="33">
        <f>SUMIFS(Expenses[Amount],Expenses[Source],$B43,Expenses[Year],$O$2,Expenses[Month],"3")</f>
        <v>0</v>
      </c>
      <c r="F43" s="33">
        <f>SUMIFS(Expenses[Amount],Expenses[Source],$B43,Expenses[Year],$O$2,Expenses[Month],"4")</f>
        <v>0</v>
      </c>
      <c r="G43" s="33">
        <f>SUMIFS(Expenses[Amount],Expenses[Source],$B43,Expenses[Year],$O$2,Expenses[Month],"5")</f>
        <v>0</v>
      </c>
      <c r="H43" s="33">
        <f>SUMIFS(Expenses[Amount],Expenses[Source],$B43,Expenses[Year],$O$2,Expenses[Month],"6")</f>
        <v>0</v>
      </c>
      <c r="I43" s="33">
        <f>SUMIFS(Expenses[Amount],Expenses[Source],$B43,Expenses[Year],$O$2,Expenses[Month],"7")</f>
        <v>0</v>
      </c>
      <c r="J43" s="33">
        <f>SUMIFS(Expenses[Amount],Expenses[Source],$B43,Expenses[Year],$O$2,Expenses[Month],"8")</f>
        <v>0</v>
      </c>
      <c r="K43" s="33">
        <f>SUMIFS(Expenses[Amount],Expenses[Source],$B43,Expenses[Year],$O$2,Expenses[Month],"9")</f>
        <v>0</v>
      </c>
      <c r="L43" s="33">
        <f>SUMIFS(Expenses[Amount],Expenses[Source],$B43,Expenses[Year],$O$2,Expenses[Month],"10")</f>
        <v>0</v>
      </c>
      <c r="M43" s="33">
        <f>SUMIFS(Expenses[Amount],Expenses[Source],$B43,Expenses[Year],$O$2,Expenses[Month],"11")</f>
        <v>0</v>
      </c>
      <c r="N43" s="34">
        <f>SUMIFS(Expenses[Amount],Expenses[Source],$B43,Expenses[Year],$O$2,Expenses[Month],"12")</f>
        <v>0</v>
      </c>
      <c r="O43" s="35">
        <f>SUMIFS(Expenses[Amount],Expenses[Source],$B43,Expenses[Year],$O$2)</f>
        <v>0</v>
      </c>
      <c r="P43" s="36">
        <f t="shared" si="5"/>
        <v>0</v>
      </c>
    </row>
    <row r="44" spans="2:16" x14ac:dyDescent="0.3">
      <c r="B44" s="10" t="s">
        <v>20</v>
      </c>
      <c r="C44" s="17">
        <f>SUMIFS(Expenses[Amount],Expenses[Year],$O$2,Expenses[Month],"1")</f>
        <v>4418.55</v>
      </c>
      <c r="D44" s="17">
        <f>SUMIFS(Expenses[Amount],Expenses[Year],$O$2,Expenses[Month],"2")</f>
        <v>4598.0499999999993</v>
      </c>
      <c r="E44" s="17">
        <f>SUMIFS(Expenses[Amount],Expenses[Year],$O$2,Expenses[Month],"3")</f>
        <v>0</v>
      </c>
      <c r="F44" s="17">
        <f>SUMIFS(Expenses[Amount],Expenses[Year],$O$2,Expenses[Month],"4")</f>
        <v>0</v>
      </c>
      <c r="G44" s="17">
        <f>SUMIFS(Expenses[Amount],Expenses[Year],$O$2,Expenses[Month],"5")</f>
        <v>0</v>
      </c>
      <c r="H44" s="17">
        <f>SUMIFS(Expenses[Amount],Expenses[Year],$O$2,Expenses[Month],"6")</f>
        <v>0</v>
      </c>
      <c r="I44" s="17">
        <f>SUMIFS(Expenses[Amount],Expenses[Year],$O$2,Expenses[Month],"7")</f>
        <v>0</v>
      </c>
      <c r="J44" s="17">
        <f>SUMIFS(Expenses[Amount],Expenses[Year],$O$2,Expenses[Month],"8")</f>
        <v>0</v>
      </c>
      <c r="K44" s="17">
        <f>SUMIFS(Expenses[Amount],Expenses[Year],$O$2,Expenses[Month],"9")</f>
        <v>0</v>
      </c>
      <c r="L44" s="17">
        <f>SUMIFS(Expenses[Amount],Expenses[Year],$O$2,Expenses[Month],"10")</f>
        <v>0</v>
      </c>
      <c r="M44" s="17">
        <f>SUMIFS(Expenses[Amount],Expenses[Year],$O$2,Expenses[Month],"11")</f>
        <v>0</v>
      </c>
      <c r="N44" s="17">
        <f>SUMIFS(Expenses[Amount],Expenses[Year],$O$2,Expenses[Month],"12")</f>
        <v>0</v>
      </c>
      <c r="O44" s="31">
        <f>SUM(O29:O43)</f>
        <v>9016.6</v>
      </c>
      <c r="P44" s="32">
        <f t="shared" ref="P44" si="6">IFERROR(AVERAGEIF(C44:N44,"&lt;&gt;0"),0)</f>
        <v>4508.2999999999993</v>
      </c>
    </row>
    <row r="45" spans="2:16" x14ac:dyDescent="0.3"/>
    <row r="46" spans="2:16" x14ac:dyDescent="0.3"/>
    <row r="47" spans="2:16" x14ac:dyDescent="0.3"/>
    <row r="48" spans="2:16" x14ac:dyDescent="0.3"/>
  </sheetData>
  <mergeCells count="1">
    <mergeCell ref="L2:N2"/>
  </mergeCells>
  <phoneticPr fontId="4" type="noConversion"/>
  <dataValidations count="1">
    <dataValidation type="list" allowBlank="1" showInputMessage="1" showErrorMessage="1" sqref="O2" xr:uid="{9ED39B96-E020-47E6-90D6-2B56B18D2FCA}">
      <formula1>Year</formula1>
    </dataValidation>
  </dataValidations>
  <pageMargins left="0.7" right="0.7" top="0.75" bottom="0.75" header="0.3" footer="0.3"/>
  <pageSetup paperSize="9" orientation="portrait" r:id="rId1"/>
  <ignoredErrors>
    <ignoredError sqref="D12"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3" id="{F77AD5FE-B9DE-4838-B730-493218CB5B22}">
            <x14:iconSet iconSet="3Triangles">
              <x14:cfvo type="percent">
                <xm:f>0</xm:f>
              </x14:cfvo>
              <x14:cfvo type="percent">
                <xm:f>0</xm:f>
              </x14:cfvo>
              <x14:cfvo type="percent">
                <xm:f>0.3</xm:f>
              </x14:cfvo>
            </x14:iconSet>
          </x14:cfRule>
          <xm:sqref>C8:N8</xm:sqref>
        </x14:conditionalFormatting>
        <x14:conditionalFormatting xmlns:xm="http://schemas.microsoft.com/office/excel/2006/main">
          <x14:cfRule type="iconSet" priority="2" id="{F800FF7A-EF34-4005-8AFB-35EA7C13E772}">
            <x14:iconSet iconSet="3Triangles">
              <x14:cfvo type="percent">
                <xm:f>0</xm:f>
              </x14:cfvo>
              <x14:cfvo type="percent">
                <xm:f>0</xm:f>
              </x14:cfvo>
              <x14:cfvo type="percent">
                <xm:f>0.3</xm:f>
              </x14:cfvo>
            </x14:iconSet>
          </x14:cfRule>
          <xm:sqref>O8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Income</vt:lpstr>
      <vt:lpstr>Expenses</vt:lpstr>
      <vt:lpstr>Personal Budget</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cristobal bazan</dc:creator>
  <cp:lastModifiedBy>cristobal bazan</cp:lastModifiedBy>
  <dcterms:created xsi:type="dcterms:W3CDTF">2021-02-26T07:35:50Z</dcterms:created>
  <dcterms:modified xsi:type="dcterms:W3CDTF">2021-03-01T10:23:28Z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7b53a9f9-4a85-42f1-823b-8a57685c86db</vt:lpwstr>
  </property>
</Properties>
</file>